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3"/>
  </bookViews>
  <sheets>
    <sheet name="входные данные" sheetId="1" r:id="rId1"/>
    <sheet name="1 прогноз частоты" sheetId="2" r:id="rId2"/>
    <sheet name="2 прогноз среднего" sheetId="3" r:id="rId3"/>
    <sheet name="3 прошгноз КУ" sheetId="4" r:id="rId4"/>
  </sheets>
  <calcPr calcId="145621"/>
</workbook>
</file>

<file path=xl/calcChain.xml><?xml version="1.0" encoding="utf-8"?>
<calcChain xmlns="http://schemas.openxmlformats.org/spreadsheetml/2006/main">
  <c r="Z42" i="4" l="1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M41" i="4"/>
  <c r="Q41" i="4" s="1"/>
  <c r="U41" i="4" s="1"/>
  <c r="Y41" i="4" s="1"/>
  <c r="L41" i="4"/>
  <c r="P41" i="4" s="1"/>
  <c r="T41" i="4" s="1"/>
  <c r="X41" i="4" s="1"/>
  <c r="K41" i="4"/>
  <c r="O41" i="4" s="1"/>
  <c r="S41" i="4" s="1"/>
  <c r="W41" i="4" s="1"/>
  <c r="J41" i="4"/>
  <c r="N41" i="4" s="1"/>
  <c r="R41" i="4" s="1"/>
  <c r="V41" i="4" s="1"/>
  <c r="Z41" i="4" s="1"/>
  <c r="I41" i="4"/>
  <c r="G36" i="4"/>
  <c r="F36" i="4"/>
  <c r="E36" i="4"/>
  <c r="D36" i="4"/>
  <c r="G35" i="4"/>
  <c r="F35" i="4"/>
  <c r="E35" i="4"/>
  <c r="G34" i="4"/>
  <c r="F34" i="4"/>
  <c r="E34" i="4"/>
  <c r="D35" i="4"/>
  <c r="D34" i="4"/>
  <c r="G26" i="4"/>
  <c r="F27" i="4"/>
  <c r="G27" i="4"/>
  <c r="E28" i="4"/>
  <c r="F28" i="4"/>
  <c r="G28" i="4"/>
  <c r="D29" i="4"/>
  <c r="E29" i="4"/>
  <c r="F29" i="4"/>
  <c r="G29" i="4"/>
  <c r="G18" i="4"/>
  <c r="G19" i="4"/>
  <c r="F19" i="4"/>
  <c r="G20" i="4"/>
  <c r="F20" i="4"/>
  <c r="E20" i="4"/>
  <c r="G21" i="4"/>
  <c r="F21" i="4"/>
  <c r="E21" i="4"/>
  <c r="D21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6" i="4"/>
  <c r="F6" i="4"/>
  <c r="E6" i="4"/>
  <c r="D6" i="4"/>
  <c r="G5" i="4"/>
  <c r="F5" i="4"/>
  <c r="E5" i="4"/>
  <c r="D5" i="4"/>
  <c r="G4" i="4"/>
  <c r="F4" i="4"/>
  <c r="E4" i="4"/>
  <c r="D4" i="4"/>
  <c r="C14" i="4"/>
  <c r="C13" i="4"/>
  <c r="C12" i="4"/>
  <c r="C11" i="4"/>
  <c r="C10" i="4"/>
  <c r="C9" i="4"/>
  <c r="C8" i="4"/>
  <c r="C7" i="4"/>
  <c r="C6" i="4"/>
  <c r="C5" i="4"/>
  <c r="C4" i="4"/>
  <c r="G12" i="3"/>
  <c r="G11" i="3"/>
  <c r="F12" i="3"/>
  <c r="G13" i="3"/>
  <c r="F13" i="3"/>
  <c r="E13" i="3"/>
  <c r="G14" i="3"/>
  <c r="E14" i="3"/>
  <c r="D14" i="3"/>
  <c r="G39" i="3"/>
  <c r="F40" i="3"/>
  <c r="E41" i="3"/>
  <c r="G38" i="3"/>
  <c r="F39" i="3"/>
  <c r="E40" i="3"/>
  <c r="D41" i="3"/>
  <c r="I40" i="3"/>
  <c r="I39" i="3"/>
  <c r="I41" i="3"/>
  <c r="D35" i="3"/>
  <c r="E35" i="3"/>
  <c r="F35" i="3"/>
  <c r="G35" i="3"/>
  <c r="D36" i="3"/>
  <c r="E36" i="3"/>
  <c r="F36" i="3"/>
  <c r="G36" i="3"/>
  <c r="D37" i="3"/>
  <c r="E37" i="3"/>
  <c r="F37" i="3"/>
  <c r="G37" i="3"/>
  <c r="D38" i="3"/>
  <c r="E38" i="3"/>
  <c r="F38" i="3"/>
  <c r="D39" i="3"/>
  <c r="E39" i="3"/>
  <c r="D40" i="3"/>
  <c r="C40" i="3"/>
  <c r="C39" i="3"/>
  <c r="C38" i="3"/>
  <c r="C37" i="3"/>
  <c r="C36" i="3"/>
  <c r="C35" i="3"/>
  <c r="C41" i="3"/>
  <c r="H40" i="3"/>
  <c r="H39" i="3"/>
  <c r="H38" i="3"/>
  <c r="H37" i="3"/>
  <c r="H36" i="3"/>
  <c r="H35" i="3"/>
  <c r="H41" i="3"/>
  <c r="G27" i="3"/>
  <c r="F27" i="3"/>
  <c r="E27" i="3"/>
  <c r="D27" i="3"/>
  <c r="G26" i="3"/>
  <c r="F26" i="3"/>
  <c r="E26" i="3"/>
  <c r="D26" i="3"/>
  <c r="G25" i="3"/>
  <c r="F25" i="3"/>
  <c r="E25" i="3"/>
  <c r="D25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C27" i="3"/>
  <c r="C26" i="3"/>
  <c r="C25" i="3"/>
  <c r="C24" i="3"/>
  <c r="C23" i="3"/>
  <c r="C22" i="3"/>
  <c r="C21" i="3"/>
  <c r="C20" i="3"/>
  <c r="C19" i="3"/>
  <c r="C18" i="3"/>
  <c r="C17" i="3"/>
  <c r="D13" i="3"/>
  <c r="E12" i="3"/>
  <c r="D12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E6" i="3"/>
  <c r="D6" i="3"/>
  <c r="G5" i="3"/>
  <c r="F5" i="3"/>
  <c r="E5" i="3"/>
  <c r="D5" i="3"/>
  <c r="G4" i="3"/>
  <c r="F4" i="3"/>
  <c r="E4" i="3"/>
  <c r="D4" i="3"/>
  <c r="C14" i="3"/>
  <c r="C13" i="3"/>
  <c r="C12" i="3"/>
  <c r="C11" i="3"/>
  <c r="C10" i="3"/>
  <c r="C9" i="3"/>
  <c r="C8" i="3"/>
  <c r="C7" i="3"/>
  <c r="C6" i="3"/>
  <c r="C5" i="3"/>
  <c r="C4" i="3"/>
  <c r="G10" i="2"/>
  <c r="F11" i="2"/>
  <c r="G11" i="2" s="1"/>
  <c r="E12" i="2"/>
  <c r="F12" i="2" s="1"/>
  <c r="G12" i="2" s="1"/>
  <c r="D13" i="2"/>
  <c r="E13" i="2" s="1"/>
  <c r="F13" i="2" s="1"/>
  <c r="G13" i="2" s="1"/>
  <c r="F14" i="3" l="1"/>
</calcChain>
</file>

<file path=xl/sharedStrings.xml><?xml version="1.0" encoding="utf-8"?>
<sst xmlns="http://schemas.openxmlformats.org/spreadsheetml/2006/main" count="149" uniqueCount="35">
  <si>
    <t>средняя ЗНП</t>
  </si>
  <si>
    <t>2020_1</t>
  </si>
  <si>
    <t>2020_2</t>
  </si>
  <si>
    <t>2020_3</t>
  </si>
  <si>
    <t>2020_4</t>
  </si>
  <si>
    <t>2021_1</t>
  </si>
  <si>
    <t>2021_2</t>
  </si>
  <si>
    <t>2021_3</t>
  </si>
  <si>
    <t>2021_4</t>
  </si>
  <si>
    <t>2022_1</t>
  </si>
  <si>
    <t>2022_2</t>
  </si>
  <si>
    <t>2022_3</t>
  </si>
  <si>
    <t>Частота</t>
  </si>
  <si>
    <t>Средний убыток</t>
  </si>
  <si>
    <t>КУ</t>
  </si>
  <si>
    <t>Экспозиция</t>
  </si>
  <si>
    <t>Входные данные</t>
  </si>
  <si>
    <t>Квартал начала</t>
  </si>
  <si>
    <t>Развитие между кварталом начала и кварталом случая</t>
  </si>
  <si>
    <t>Прогоз частоты</t>
  </si>
  <si>
    <t>кол-во убытков</t>
  </si>
  <si>
    <t>накопленный среднй</t>
  </si>
  <si>
    <t>средняя годовая инфляция</t>
  </si>
  <si>
    <t>Прогноз инфляции средней</t>
  </si>
  <si>
    <t>Нетто убытки</t>
  </si>
  <si>
    <t>ЗНП</t>
  </si>
  <si>
    <t>Итого</t>
  </si>
  <si>
    <t>период</t>
  </si>
  <si>
    <t>2022_4</t>
  </si>
  <si>
    <t>2023_1</t>
  </si>
  <si>
    <t>2023_2</t>
  </si>
  <si>
    <t>2023_3</t>
  </si>
  <si>
    <t>Денежный поток выплат</t>
  </si>
  <si>
    <t>2023_4</t>
  </si>
  <si>
    <t>вектор развития событие / выплата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</si>
</sst>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6363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CDCD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0" fillId="0" borderId="2" xfId="0" applyNumberFormat="1" applyBorder="1"/>
    <xf numFmtId="0" fontId="0" fillId="0" borderId="2" xfId="0" applyBorder="1" applyAlignment="1">
      <alignment horizontal="left" vertical="center"/>
    </xf>
    <xf numFmtId="10" fontId="0" fillId="0" borderId="0" xfId="0" applyNumberFormat="1"/>
    <xf numFmtId="3" fontId="0" fillId="0" borderId="0" xfId="0" applyNumberFormat="1"/>
    <xf numFmtId="0" fontId="0" fillId="0" borderId="3" xfId="0" applyBorder="1" applyAlignment="1">
      <alignment horizontal="center" vertical="center"/>
    </xf>
    <xf numFmtId="10" fontId="0" fillId="3" borderId="0" xfId="0" applyNumberFormat="1" applyFill="1"/>
    <xf numFmtId="0" fontId="1" fillId="0" borderId="0" xfId="0" applyFont="1"/>
    <xf numFmtId="0" fontId="0" fillId="0" borderId="0" xfId="0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9" fontId="0" fillId="3" borderId="0" xfId="0" applyNumberFormat="1" applyFill="1"/>
    <xf numFmtId="0" fontId="0" fillId="0" borderId="0" xfId="0" applyFill="1"/>
    <xf numFmtId="9" fontId="0" fillId="0" borderId="0" xfId="0" applyNumberFormat="1" applyFill="1"/>
    <xf numFmtId="0" fontId="0" fillId="0" borderId="2" xfId="0" applyBorder="1"/>
    <xf numFmtId="3" fontId="0" fillId="0" borderId="2" xfId="0" applyNumberFormat="1" applyBorder="1" applyAlignment="1">
      <alignment horizontal="center" vertical="center"/>
    </xf>
    <xf numFmtId="0" fontId="1" fillId="0" borderId="2" xfId="0" applyFont="1" applyBorder="1"/>
    <xf numFmtId="3" fontId="2" fillId="2" borderId="2" xfId="0" applyNumberFormat="1" applyFont="1" applyFill="1" applyBorder="1" applyAlignment="1">
      <alignment horizontal="right" vertical="center"/>
    </xf>
    <xf numFmtId="9" fontId="0" fillId="0" borderId="0" xfId="0" applyNumberFormat="1"/>
    <xf numFmtId="9" fontId="0" fillId="4" borderId="0" xfId="0" applyNumberFormat="1" applyFill="1"/>
    <xf numFmtId="3" fontId="0" fillId="3" borderId="2" xfId="0" applyNumberFormat="1" applyFill="1" applyBorder="1"/>
    <xf numFmtId="9" fontId="0" fillId="0" borderId="2" xfId="0" applyNumberFormat="1" applyBorder="1"/>
    <xf numFmtId="9" fontId="0" fillId="3" borderId="2" xfId="0" applyNumberFormat="1" applyFill="1" applyBorder="1"/>
    <xf numFmtId="3" fontId="0" fillId="0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3" fontId="0" fillId="6" borderId="0" xfId="0" applyNumberFormat="1" applyFill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 applyAlignment="1">
      <alignment horizontal="left" vertical="center"/>
    </xf>
    <xf numFmtId="3" fontId="0" fillId="0" borderId="8" xfId="0" applyNumberFormat="1" applyBorder="1"/>
    <xf numFmtId="0" fontId="0" fillId="0" borderId="9" xfId="0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3" fontId="0" fillId="0" borderId="1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10" fontId="0" fillId="0" borderId="0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O41" sqref="O41"/>
    </sheetView>
  </sheetViews>
  <sheetFormatPr defaultRowHeight="15" x14ac:dyDescent="0.25"/>
  <cols>
    <col min="1" max="1" width="13.28515625" bestFit="1" customWidth="1"/>
    <col min="2" max="2" width="15.140625" bestFit="1" customWidth="1"/>
    <col min="3" max="7" width="11.42578125" customWidth="1"/>
  </cols>
  <sheetData>
    <row r="1" spans="1:7" x14ac:dyDescent="0.25">
      <c r="A1" t="s">
        <v>16</v>
      </c>
      <c r="C1" s="8" t="s">
        <v>18</v>
      </c>
      <c r="D1" s="8"/>
      <c r="E1" s="8"/>
      <c r="F1" s="8"/>
      <c r="G1" s="8"/>
    </row>
    <row r="2" spans="1:7" ht="15.75" thickBot="1" x14ac:dyDescent="0.3">
      <c r="B2" t="s">
        <v>17</v>
      </c>
      <c r="C2" s="1">
        <v>0</v>
      </c>
      <c r="D2" s="1">
        <v>1</v>
      </c>
      <c r="E2" s="1">
        <v>2</v>
      </c>
      <c r="F2" s="1">
        <v>3</v>
      </c>
      <c r="G2" s="1">
        <v>4</v>
      </c>
    </row>
    <row r="3" spans="1:7" x14ac:dyDescent="0.25">
      <c r="A3" s="29" t="s">
        <v>0</v>
      </c>
      <c r="B3" s="30" t="s">
        <v>1</v>
      </c>
      <c r="C3" s="31">
        <v>5865.9315733442272</v>
      </c>
      <c r="D3" s="31">
        <v>5865.9932454263171</v>
      </c>
      <c r="E3" s="31">
        <v>5864.1984230795852</v>
      </c>
      <c r="F3" s="31">
        <v>5864.5604193479239</v>
      </c>
      <c r="G3" s="32">
        <v>5911.8153050849305</v>
      </c>
    </row>
    <row r="4" spans="1:7" x14ac:dyDescent="0.25">
      <c r="A4" s="33"/>
      <c r="B4" s="3" t="s">
        <v>2</v>
      </c>
      <c r="C4" s="4">
        <v>5984.1829127679011</v>
      </c>
      <c r="D4" s="4">
        <v>6034.1547128484863</v>
      </c>
      <c r="E4" s="4">
        <v>6029.1830812079534</v>
      </c>
      <c r="F4" s="4">
        <v>6028.6183890535503</v>
      </c>
      <c r="G4" s="34">
        <v>6090.1516773479834</v>
      </c>
    </row>
    <row r="5" spans="1:7" x14ac:dyDescent="0.25">
      <c r="A5" s="33"/>
      <c r="B5" s="3" t="s">
        <v>3</v>
      </c>
      <c r="C5" s="4">
        <v>6304.8216943273092</v>
      </c>
      <c r="D5" s="4">
        <v>6254.8637116311766</v>
      </c>
      <c r="E5" s="4">
        <v>6242.2455422752882</v>
      </c>
      <c r="F5" s="4">
        <v>6240.5821648841702</v>
      </c>
      <c r="G5" s="34">
        <v>6248.2677065535663</v>
      </c>
    </row>
    <row r="6" spans="1:7" x14ac:dyDescent="0.25">
      <c r="A6" s="33"/>
      <c r="B6" s="3" t="s">
        <v>4</v>
      </c>
      <c r="C6" s="4">
        <v>6487.6013006471121</v>
      </c>
      <c r="D6" s="4">
        <v>6350.8018047817932</v>
      </c>
      <c r="E6" s="4">
        <v>6337.5398153575234</v>
      </c>
      <c r="F6" s="4">
        <v>6335.3762074585775</v>
      </c>
      <c r="G6" s="34">
        <v>6295.610569341231</v>
      </c>
    </row>
    <row r="7" spans="1:7" x14ac:dyDescent="0.25">
      <c r="A7" s="33"/>
      <c r="B7" s="3" t="s">
        <v>5</v>
      </c>
      <c r="C7" s="4">
        <v>6082.3031498738383</v>
      </c>
      <c r="D7" s="4">
        <v>6001.7705960323565</v>
      </c>
      <c r="E7" s="4">
        <v>5981.0696441292303</v>
      </c>
      <c r="F7" s="4">
        <v>5979.0735850804977</v>
      </c>
      <c r="G7" s="34">
        <v>6013.1769250577354</v>
      </c>
    </row>
    <row r="8" spans="1:7" x14ac:dyDescent="0.25">
      <c r="A8" s="33"/>
      <c r="B8" s="3" t="s">
        <v>6</v>
      </c>
      <c r="C8" s="4">
        <v>6048.5018616970356</v>
      </c>
      <c r="D8" s="4">
        <v>5971.172477213061</v>
      </c>
      <c r="E8" s="4">
        <v>5955.2775161375121</v>
      </c>
      <c r="F8" s="4">
        <v>5956.03013510246</v>
      </c>
      <c r="G8" s="34">
        <v>6016.5583355947401</v>
      </c>
    </row>
    <row r="9" spans="1:7" x14ac:dyDescent="0.25">
      <c r="A9" s="33"/>
      <c r="B9" s="3" t="s">
        <v>7</v>
      </c>
      <c r="C9" s="4">
        <v>6293.4351915294928</v>
      </c>
      <c r="D9" s="4">
        <v>6122.9433382480584</v>
      </c>
      <c r="E9" s="4">
        <v>6107.7420873394685</v>
      </c>
      <c r="F9" s="4">
        <v>6107.7414702957003</v>
      </c>
      <c r="G9" s="34">
        <v>6114.4377519827203</v>
      </c>
    </row>
    <row r="10" spans="1:7" x14ac:dyDescent="0.25">
      <c r="A10" s="33"/>
      <c r="B10" s="3" t="s">
        <v>8</v>
      </c>
      <c r="C10" s="4">
        <v>6551.4198623944867</v>
      </c>
      <c r="D10" s="4">
        <v>6429.1959552914532</v>
      </c>
      <c r="E10" s="4">
        <v>6415.9204025706613</v>
      </c>
      <c r="F10" s="4">
        <v>6415.8113901349461</v>
      </c>
      <c r="G10" s="34">
        <v>6437.6915369255503</v>
      </c>
    </row>
    <row r="11" spans="1:7" x14ac:dyDescent="0.25">
      <c r="A11" s="33"/>
      <c r="B11" s="3" t="s">
        <v>9</v>
      </c>
      <c r="C11" s="4">
        <v>6597.3905454560181</v>
      </c>
      <c r="D11" s="4">
        <v>6709.6775312989075</v>
      </c>
      <c r="E11" s="4">
        <v>6683.8875427244911</v>
      </c>
      <c r="F11" s="4">
        <v>6683.5549751432081</v>
      </c>
      <c r="G11" s="34">
        <v>6830.0830626548204</v>
      </c>
    </row>
    <row r="12" spans="1:7" x14ac:dyDescent="0.25">
      <c r="A12" s="33"/>
      <c r="B12" s="3" t="s">
        <v>10</v>
      </c>
      <c r="C12" s="4">
        <v>7486.0470694899259</v>
      </c>
      <c r="D12" s="4">
        <v>7294.8936195788865</v>
      </c>
      <c r="E12" s="4">
        <v>7272.6645161363413</v>
      </c>
      <c r="F12" s="4">
        <v>7272.9816477670092</v>
      </c>
      <c r="G12" s="34">
        <v>7330.0493002586354</v>
      </c>
    </row>
    <row r="13" spans="1:7" ht="15.75" thickBot="1" x14ac:dyDescent="0.3">
      <c r="A13" s="35"/>
      <c r="B13" s="36" t="s">
        <v>11</v>
      </c>
      <c r="C13" s="37">
        <v>7792.0589246973341</v>
      </c>
      <c r="D13" s="37">
        <v>7815.2585427856793</v>
      </c>
      <c r="E13" s="37">
        <v>7788.929420739606</v>
      </c>
      <c r="F13" s="37">
        <v>7788.9223936038543</v>
      </c>
      <c r="G13" s="38">
        <v>7924.1333763824668</v>
      </c>
    </row>
    <row r="14" spans="1:7" x14ac:dyDescent="0.25">
      <c r="A14" s="29" t="s">
        <v>12</v>
      </c>
      <c r="B14" s="30" t="s">
        <v>1</v>
      </c>
      <c r="C14" s="39">
        <v>6.7697614862454E-2</v>
      </c>
      <c r="D14" s="39">
        <v>3.3596173867403954E-2</v>
      </c>
      <c r="E14" s="39">
        <v>4.8092143888928574E-2</v>
      </c>
      <c r="F14" s="39">
        <v>4.6302167723090815E-2</v>
      </c>
      <c r="G14" s="40">
        <v>4.6641318976835738E-2</v>
      </c>
    </row>
    <row r="15" spans="1:7" x14ac:dyDescent="0.25">
      <c r="A15" s="33"/>
      <c r="B15" s="3" t="s">
        <v>2</v>
      </c>
      <c r="C15" s="41">
        <v>5.4383789641697391E-2</v>
      </c>
      <c r="D15" s="41">
        <v>5.3164204227035994E-2</v>
      </c>
      <c r="E15" s="41">
        <v>4.8781600945210279E-2</v>
      </c>
      <c r="F15" s="41">
        <v>5.0707327808887176E-2</v>
      </c>
      <c r="G15" s="42">
        <v>3.7023254325018642E-2</v>
      </c>
    </row>
    <row r="16" spans="1:7" x14ac:dyDescent="0.25">
      <c r="A16" s="33"/>
      <c r="B16" s="3" t="s">
        <v>3</v>
      </c>
      <c r="C16" s="41">
        <v>7.0970593486125985E-2</v>
      </c>
      <c r="D16" s="41">
        <v>5.9942933933733338E-2</v>
      </c>
      <c r="E16" s="41">
        <v>6.2351906319731226E-2</v>
      </c>
      <c r="F16" s="41">
        <v>4.3445589531626666E-2</v>
      </c>
      <c r="G16" s="42">
        <v>4.0427523662474894E-2</v>
      </c>
    </row>
    <row r="17" spans="1:7" x14ac:dyDescent="0.25">
      <c r="A17" s="33"/>
      <c r="B17" s="3" t="s">
        <v>4</v>
      </c>
      <c r="C17" s="41">
        <v>8.3129214794140815E-2</v>
      </c>
      <c r="D17" s="41">
        <v>6.9335894212007795E-2</v>
      </c>
      <c r="E17" s="41">
        <v>4.6432101628488882E-2</v>
      </c>
      <c r="F17" s="41">
        <v>4.5821646915597813E-2</v>
      </c>
      <c r="G17" s="42">
        <v>4.3400439262376453E-2</v>
      </c>
    </row>
    <row r="18" spans="1:7" x14ac:dyDescent="0.25">
      <c r="A18" s="33"/>
      <c r="B18" s="3" t="s">
        <v>5</v>
      </c>
      <c r="C18" s="41">
        <v>8.6226740116080169E-2</v>
      </c>
      <c r="D18" s="41">
        <v>4.9110873153422413E-2</v>
      </c>
      <c r="E18" s="41">
        <v>4.6268863923593459E-2</v>
      </c>
      <c r="F18" s="41">
        <v>4.9047692407177608E-2</v>
      </c>
      <c r="G18" s="42">
        <v>4.4659641425263352E-2</v>
      </c>
    </row>
    <row r="19" spans="1:7" x14ac:dyDescent="0.25">
      <c r="A19" s="33"/>
      <c r="B19" s="3" t="s">
        <v>6</v>
      </c>
      <c r="C19" s="41">
        <v>6.0079574765688329E-2</v>
      </c>
      <c r="D19" s="41">
        <v>5.4590617810764533E-2</v>
      </c>
      <c r="E19" s="41">
        <v>5.2556900358498373E-2</v>
      </c>
      <c r="F19" s="41">
        <v>4.6766885860423248E-2</v>
      </c>
      <c r="G19" s="42">
        <v>3.4694177541681852E-2</v>
      </c>
    </row>
    <row r="20" spans="1:7" x14ac:dyDescent="0.25">
      <c r="A20" s="33"/>
      <c r="B20" s="3" t="s">
        <v>7</v>
      </c>
      <c r="C20" s="41">
        <v>7.8107111946937202E-2</v>
      </c>
      <c r="D20" s="41">
        <v>6.5096206688418465E-2</v>
      </c>
      <c r="E20" s="41">
        <v>5.6422064513959806E-2</v>
      </c>
      <c r="F20" s="41">
        <v>4.2317075202871618E-2</v>
      </c>
      <c r="G20" s="42">
        <v>4.2009691380012759E-2</v>
      </c>
    </row>
    <row r="21" spans="1:7" x14ac:dyDescent="0.25">
      <c r="A21" s="33"/>
      <c r="B21" s="3" t="s">
        <v>8</v>
      </c>
      <c r="C21" s="41">
        <v>8.5565062514652485E-2</v>
      </c>
      <c r="D21" s="41">
        <v>6.2683644362274096E-2</v>
      </c>
      <c r="E21" s="41">
        <v>4.5124597694404356E-2</v>
      </c>
      <c r="F21" s="41">
        <v>4.548833389292118E-2</v>
      </c>
      <c r="G21" s="42"/>
    </row>
    <row r="22" spans="1:7" x14ac:dyDescent="0.25">
      <c r="A22" s="33"/>
      <c r="B22" s="3" t="s">
        <v>9</v>
      </c>
      <c r="C22" s="41">
        <v>7.2775716504719978E-2</v>
      </c>
      <c r="D22" s="41">
        <v>4.6167415279042952E-2</v>
      </c>
      <c r="E22" s="41">
        <v>4.3774990064556825E-2</v>
      </c>
      <c r="F22" s="41"/>
      <c r="G22" s="42"/>
    </row>
    <row r="23" spans="1:7" x14ac:dyDescent="0.25">
      <c r="A23" s="33"/>
      <c r="B23" s="3" t="s">
        <v>10</v>
      </c>
      <c r="C23" s="41">
        <v>5.9866966900902457E-2</v>
      </c>
      <c r="D23" s="41">
        <v>5.2930928241093023E-2</v>
      </c>
      <c r="E23" s="41"/>
      <c r="F23" s="41"/>
      <c r="G23" s="42"/>
    </row>
    <row r="24" spans="1:7" ht="15.75" thickBot="1" x14ac:dyDescent="0.3">
      <c r="A24" s="35"/>
      <c r="B24" s="36" t="s">
        <v>11</v>
      </c>
      <c r="C24" s="43">
        <v>7.4292594094367267E-2</v>
      </c>
      <c r="D24" s="43"/>
      <c r="E24" s="43"/>
      <c r="F24" s="43"/>
      <c r="G24" s="44"/>
    </row>
    <row r="25" spans="1:7" x14ac:dyDescent="0.25">
      <c r="A25" s="29" t="s">
        <v>13</v>
      </c>
      <c r="B25" s="30" t="s">
        <v>1</v>
      </c>
      <c r="C25" s="45">
        <v>65952.174815172897</v>
      </c>
      <c r="D25" s="45">
        <v>68308.391992263161</v>
      </c>
      <c r="E25" s="45">
        <v>63985.542280996568</v>
      </c>
      <c r="F25" s="45">
        <v>63881.067907353812</v>
      </c>
      <c r="G25" s="46">
        <v>61784.842784973167</v>
      </c>
    </row>
    <row r="26" spans="1:7" x14ac:dyDescent="0.25">
      <c r="A26" s="33"/>
      <c r="B26" s="3" t="s">
        <v>2</v>
      </c>
      <c r="C26" s="47">
        <v>69981.721775757207</v>
      </c>
      <c r="D26" s="47">
        <v>63815.602071916604</v>
      </c>
      <c r="E26" s="47">
        <v>67784.52891528733</v>
      </c>
      <c r="F26" s="47">
        <v>59980.833470624217</v>
      </c>
      <c r="G26" s="48">
        <v>61730.934559186688</v>
      </c>
    </row>
    <row r="27" spans="1:7" x14ac:dyDescent="0.25">
      <c r="A27" s="33"/>
      <c r="B27" s="3" t="s">
        <v>3</v>
      </c>
      <c r="C27" s="47">
        <v>66129.593510148785</v>
      </c>
      <c r="D27" s="47">
        <v>66500.391946283911</v>
      </c>
      <c r="E27" s="47">
        <v>58284.632794626566</v>
      </c>
      <c r="F27" s="47">
        <v>61826.945867035247</v>
      </c>
      <c r="G27" s="48">
        <v>66079.871450107923</v>
      </c>
    </row>
    <row r="28" spans="1:7" x14ac:dyDescent="0.25">
      <c r="A28" s="33"/>
      <c r="B28" s="3" t="s">
        <v>4</v>
      </c>
      <c r="C28" s="47">
        <v>69391.461268023893</v>
      </c>
      <c r="D28" s="47">
        <v>56006.489202974793</v>
      </c>
      <c r="E28" s="47">
        <v>65702.290549409008</v>
      </c>
      <c r="F28" s="47">
        <v>69477.016307881757</v>
      </c>
      <c r="G28" s="48">
        <v>69822.263686020407</v>
      </c>
    </row>
    <row r="29" spans="1:7" x14ac:dyDescent="0.25">
      <c r="A29" s="33"/>
      <c r="B29" s="3" t="s">
        <v>5</v>
      </c>
      <c r="C29" s="47">
        <v>60369.452635693306</v>
      </c>
      <c r="D29" s="47">
        <v>61928.267558274369</v>
      </c>
      <c r="E29" s="47">
        <v>65824.214930607443</v>
      </c>
      <c r="F29" s="47">
        <v>71020.930061570907</v>
      </c>
      <c r="G29" s="48">
        <v>63390.854592834206</v>
      </c>
    </row>
    <row r="30" spans="1:7" x14ac:dyDescent="0.25">
      <c r="A30" s="33"/>
      <c r="B30" s="3" t="s">
        <v>6</v>
      </c>
      <c r="C30" s="47">
        <v>64737.846442705886</v>
      </c>
      <c r="D30" s="47">
        <v>68852.824017349369</v>
      </c>
      <c r="E30" s="47">
        <v>68299.159918443096</v>
      </c>
      <c r="F30" s="47">
        <v>63109.791902867102</v>
      </c>
      <c r="G30" s="48">
        <v>71276.224034591229</v>
      </c>
    </row>
    <row r="31" spans="1:7" x14ac:dyDescent="0.25">
      <c r="A31" s="33"/>
      <c r="B31" s="3" t="s">
        <v>7</v>
      </c>
      <c r="C31" s="47">
        <v>75262.801400636177</v>
      </c>
      <c r="D31" s="47">
        <v>63841.417929822434</v>
      </c>
      <c r="E31" s="47">
        <v>63030.264512778667</v>
      </c>
      <c r="F31" s="47">
        <v>71811.393112737365</v>
      </c>
      <c r="G31" s="48">
        <v>72344.422408943079</v>
      </c>
    </row>
    <row r="32" spans="1:7" x14ac:dyDescent="0.25">
      <c r="A32" s="33"/>
      <c r="B32" s="3" t="s">
        <v>8</v>
      </c>
      <c r="C32" s="47">
        <v>69257.597311337653</v>
      </c>
      <c r="D32" s="47">
        <v>62178.445995847753</v>
      </c>
      <c r="E32" s="47">
        <v>69040.70381069064</v>
      </c>
      <c r="F32" s="47">
        <v>77931.046723171588</v>
      </c>
      <c r="G32" s="48"/>
    </row>
    <row r="33" spans="1:7" x14ac:dyDescent="0.25">
      <c r="A33" s="33"/>
      <c r="B33" s="3" t="s">
        <v>9</v>
      </c>
      <c r="C33" s="47">
        <v>62482.803318114915</v>
      </c>
      <c r="D33" s="47">
        <v>70472.878243376865</v>
      </c>
      <c r="E33" s="47">
        <v>92136.619094117574</v>
      </c>
      <c r="F33" s="47"/>
      <c r="G33" s="48"/>
    </row>
    <row r="34" spans="1:7" x14ac:dyDescent="0.25">
      <c r="A34" s="33"/>
      <c r="B34" s="3" t="s">
        <v>10</v>
      </c>
      <c r="C34" s="47">
        <v>79464.242950590109</v>
      </c>
      <c r="D34" s="47">
        <v>82795.348889921675</v>
      </c>
      <c r="E34" s="47"/>
      <c r="F34" s="47"/>
      <c r="G34" s="48"/>
    </row>
    <row r="35" spans="1:7" ht="15.75" thickBot="1" x14ac:dyDescent="0.3">
      <c r="A35" s="35"/>
      <c r="B35" s="36" t="s">
        <v>11</v>
      </c>
      <c r="C35" s="49">
        <v>80277.195764269272</v>
      </c>
      <c r="D35" s="49"/>
      <c r="E35" s="49"/>
      <c r="F35" s="49"/>
      <c r="G35" s="50"/>
    </row>
    <row r="36" spans="1:7" x14ac:dyDescent="0.25">
      <c r="A36" s="29" t="s">
        <v>14</v>
      </c>
      <c r="B36" s="30" t="s">
        <v>1</v>
      </c>
      <c r="C36" s="51">
        <v>0.76114166593208021</v>
      </c>
      <c r="D36" s="51">
        <v>0.39122114839872663</v>
      </c>
      <c r="E36" s="51">
        <v>0.52474382416494303</v>
      </c>
      <c r="F36" s="51">
        <v>0.50435696950417452</v>
      </c>
      <c r="G36" s="52">
        <v>0.48745206193923579</v>
      </c>
    </row>
    <row r="37" spans="1:7" x14ac:dyDescent="0.25">
      <c r="A37" s="33"/>
      <c r="B37" s="3" t="s">
        <v>2</v>
      </c>
      <c r="C37" s="53">
        <v>0.63598845344388388</v>
      </c>
      <c r="D37" s="53">
        <v>0.56225036693185371</v>
      </c>
      <c r="E37" s="53">
        <v>0.54843878437045668</v>
      </c>
      <c r="F37" s="53">
        <v>0.50450494437792781</v>
      </c>
      <c r="G37" s="54">
        <v>0.37527474043160225</v>
      </c>
    </row>
    <row r="38" spans="1:7" x14ac:dyDescent="0.25">
      <c r="A38" s="33"/>
      <c r="B38" s="3" t="s">
        <v>3</v>
      </c>
      <c r="C38" s="53">
        <v>0.74439163008118503</v>
      </c>
      <c r="D38" s="53">
        <v>0.63730063272056803</v>
      </c>
      <c r="E38" s="53">
        <v>0.58218760208619502</v>
      </c>
      <c r="F38" s="53">
        <v>0.43042588674628424</v>
      </c>
      <c r="G38" s="54">
        <v>0.42754979333880994</v>
      </c>
    </row>
    <row r="39" spans="1:7" x14ac:dyDescent="0.25">
      <c r="A39" s="33"/>
      <c r="B39" s="3" t="s">
        <v>4</v>
      </c>
      <c r="C39" s="53">
        <v>0.88915107777253222</v>
      </c>
      <c r="D39" s="53">
        <v>0.61145980144421175</v>
      </c>
      <c r="E39" s="53">
        <v>0.48136903607643261</v>
      </c>
      <c r="F39" s="53">
        <v>0.50250390912240139</v>
      </c>
      <c r="G39" s="54">
        <v>0.48133804988256323</v>
      </c>
    </row>
    <row r="40" spans="1:7" x14ac:dyDescent="0.25">
      <c r="A40" s="33"/>
      <c r="B40" s="3" t="s">
        <v>5</v>
      </c>
      <c r="C40" s="53">
        <v>0.85583716810891142</v>
      </c>
      <c r="D40" s="53">
        <v>0.50674234278067709</v>
      </c>
      <c r="E40" s="53">
        <v>0.50920852367788272</v>
      </c>
      <c r="F40" s="53">
        <v>0.5826007461797621</v>
      </c>
      <c r="G40" s="54">
        <v>0.4708015199020279</v>
      </c>
    </row>
    <row r="41" spans="1:7" x14ac:dyDescent="0.25">
      <c r="A41" s="33"/>
      <c r="B41" s="3" t="s">
        <v>6</v>
      </c>
      <c r="C41" s="53">
        <v>0.64303894988517674</v>
      </c>
      <c r="D41" s="53">
        <v>0.62947741259640577</v>
      </c>
      <c r="E41" s="53">
        <v>0.60275816411170469</v>
      </c>
      <c r="F41" s="53">
        <v>0.49553954020510949</v>
      </c>
      <c r="G41" s="54">
        <v>0.41101071962137881</v>
      </c>
    </row>
    <row r="42" spans="1:7" x14ac:dyDescent="0.25">
      <c r="A42" s="33"/>
      <c r="B42" s="3" t="s">
        <v>7</v>
      </c>
      <c r="C42" s="53">
        <v>0.93407811084663384</v>
      </c>
      <c r="D42" s="53">
        <v>0.67873143801303304</v>
      </c>
      <c r="E42" s="53">
        <v>0.58226061281200425</v>
      </c>
      <c r="F42" s="53">
        <v>0.49754039812486717</v>
      </c>
      <c r="G42" s="54">
        <v>0.49704764064029788</v>
      </c>
    </row>
    <row r="43" spans="1:7" x14ac:dyDescent="0.25">
      <c r="A43" s="33"/>
      <c r="B43" s="3" t="s">
        <v>8</v>
      </c>
      <c r="C43" s="53">
        <v>0.9045414227799653</v>
      </c>
      <c r="D43" s="53">
        <v>0.6062300205043134</v>
      </c>
      <c r="E43" s="53">
        <v>0.48557865255742366</v>
      </c>
      <c r="F43" s="53">
        <v>0.55253392882141883</v>
      </c>
      <c r="G43" s="54"/>
    </row>
    <row r="44" spans="1:7" x14ac:dyDescent="0.25">
      <c r="A44" s="33"/>
      <c r="B44" s="3" t="s">
        <v>9</v>
      </c>
      <c r="C44" s="53">
        <v>0.68924686955681791</v>
      </c>
      <c r="D44" s="53">
        <v>0.48490417320272694</v>
      </c>
      <c r="E44" s="53">
        <v>0.60343319058638811</v>
      </c>
      <c r="F44" s="53"/>
      <c r="G44" s="54"/>
    </row>
    <row r="45" spans="1:7" x14ac:dyDescent="0.25">
      <c r="A45" s="33"/>
      <c r="B45" s="3" t="s">
        <v>10</v>
      </c>
      <c r="C45" s="53">
        <v>0.63548668053624657</v>
      </c>
      <c r="D45" s="53">
        <v>0.60075374629543821</v>
      </c>
      <c r="E45" s="53"/>
      <c r="F45" s="53"/>
      <c r="G45" s="54"/>
    </row>
    <row r="46" spans="1:7" ht="15.75" thickBot="1" x14ac:dyDescent="0.3">
      <c r="A46" s="35"/>
      <c r="B46" s="36" t="s">
        <v>11</v>
      </c>
      <c r="C46" s="55">
        <v>0.76539476633649495</v>
      </c>
      <c r="D46" s="55"/>
      <c r="E46" s="55"/>
      <c r="F46" s="55"/>
      <c r="G46" s="56"/>
    </row>
    <row r="47" spans="1:7" x14ac:dyDescent="0.25">
      <c r="A47" s="29" t="s">
        <v>15</v>
      </c>
      <c r="B47" s="30" t="s">
        <v>1</v>
      </c>
      <c r="C47" s="45">
        <v>19602.533006226397</v>
      </c>
      <c r="D47" s="45">
        <v>39447.200954422842</v>
      </c>
      <c r="E47" s="45">
        <v>39293.873789291982</v>
      </c>
      <c r="F47" s="45">
        <v>39257.646500624629</v>
      </c>
      <c r="G47" s="46">
        <v>20159.870023411997</v>
      </c>
    </row>
    <row r="48" spans="1:7" x14ac:dyDescent="0.25">
      <c r="A48" s="33"/>
      <c r="B48" s="3" t="s">
        <v>2</v>
      </c>
      <c r="C48" s="47">
        <v>20013.487576587537</v>
      </c>
      <c r="D48" s="47">
        <v>40274.186299379297</v>
      </c>
      <c r="E48" s="47">
        <v>40117.644728270854</v>
      </c>
      <c r="F48" s="47">
        <v>40080.657957660784</v>
      </c>
      <c r="G48" s="48">
        <v>20582.508807969898</v>
      </c>
    </row>
    <row r="49" spans="1:7" x14ac:dyDescent="0.25">
      <c r="A49" s="33"/>
      <c r="B49" s="3" t="s">
        <v>3</v>
      </c>
      <c r="C49" s="47">
        <v>14650.530433374655</v>
      </c>
      <c r="D49" s="47">
        <v>29482.027547697577</v>
      </c>
      <c r="E49" s="47">
        <v>29367.433974596628</v>
      </c>
      <c r="F49" s="47">
        <v>29340.358443338951</v>
      </c>
      <c r="G49" s="48">
        <v>15067.072669489258</v>
      </c>
    </row>
    <row r="50" spans="1:7" x14ac:dyDescent="0.25">
      <c r="A50" s="33"/>
      <c r="B50" s="3" t="s">
        <v>4</v>
      </c>
      <c r="C50" s="47">
        <v>19581.98527770834</v>
      </c>
      <c r="D50" s="47">
        <v>39405.851687175018</v>
      </c>
      <c r="E50" s="47">
        <v>39252.685242343039</v>
      </c>
      <c r="F50" s="47">
        <v>39216.495927772819</v>
      </c>
      <c r="G50" s="48">
        <v>20138.7380841841</v>
      </c>
    </row>
    <row r="51" spans="1:7" x14ac:dyDescent="0.25">
      <c r="A51" s="33"/>
      <c r="B51" s="3" t="s">
        <v>5</v>
      </c>
      <c r="C51" s="47">
        <v>17116.257855541498</v>
      </c>
      <c r="D51" s="47">
        <v>34443.939617436299</v>
      </c>
      <c r="E51" s="47">
        <v>34310.059608469834</v>
      </c>
      <c r="F51" s="47">
        <v>34278.427185555884</v>
      </c>
      <c r="G51" s="48">
        <v>17602.905376836679</v>
      </c>
    </row>
    <row r="52" spans="1:7" x14ac:dyDescent="0.25">
      <c r="A52" s="33"/>
      <c r="B52" s="3" t="s">
        <v>6</v>
      </c>
      <c r="C52" s="47">
        <v>17218.996498131783</v>
      </c>
      <c r="D52" s="47">
        <v>34650.685953675413</v>
      </c>
      <c r="E52" s="47">
        <v>34516.002343214554</v>
      </c>
      <c r="F52" s="47">
        <v>34484.180049814924</v>
      </c>
      <c r="G52" s="48">
        <v>17708.565072976155</v>
      </c>
    </row>
    <row r="53" spans="1:7" x14ac:dyDescent="0.25">
      <c r="A53" s="33"/>
      <c r="B53" s="3" t="s">
        <v>7</v>
      </c>
      <c r="C53" s="47">
        <v>17835.428353673495</v>
      </c>
      <c r="D53" s="47">
        <v>35891.163971110094</v>
      </c>
      <c r="E53" s="47">
        <v>35751.658751682859</v>
      </c>
      <c r="F53" s="47">
        <v>35718.69723536916</v>
      </c>
      <c r="G53" s="48">
        <v>18342.52324981301</v>
      </c>
    </row>
    <row r="54" spans="1:7" x14ac:dyDescent="0.25">
      <c r="A54" s="33"/>
      <c r="B54" s="3" t="s">
        <v>8</v>
      </c>
      <c r="C54" s="47">
        <v>17547.760154420695</v>
      </c>
      <c r="D54" s="47">
        <v>35312.274229640578</v>
      </c>
      <c r="E54" s="47">
        <v>35175.019094397649</v>
      </c>
      <c r="F54" s="47">
        <v>35142.589215443848</v>
      </c>
      <c r="G54" s="48">
        <v>18046.676100622477</v>
      </c>
    </row>
    <row r="55" spans="1:7" x14ac:dyDescent="0.25">
      <c r="A55" s="33"/>
      <c r="B55" s="3" t="s">
        <v>9</v>
      </c>
      <c r="C55" s="47">
        <v>14403.957691157972</v>
      </c>
      <c r="D55" s="47">
        <v>28985.836340723701</v>
      </c>
      <c r="E55" s="47">
        <v>28873.17141120931</v>
      </c>
      <c r="F55" s="47">
        <v>28846.551569117259</v>
      </c>
      <c r="G55" s="48">
        <v>14813.489398754517</v>
      </c>
    </row>
    <row r="56" spans="1:7" x14ac:dyDescent="0.25">
      <c r="A56" s="33"/>
      <c r="B56" s="3" t="s">
        <v>10</v>
      </c>
      <c r="C56" s="47">
        <v>17239.544226649839</v>
      </c>
      <c r="D56" s="47">
        <v>34692.035220923237</v>
      </c>
      <c r="E56" s="47">
        <v>34557.190890163496</v>
      </c>
      <c r="F56" s="47">
        <v>34525.330622666734</v>
      </c>
      <c r="G56" s="48">
        <v>17729.697012204051</v>
      </c>
    </row>
    <row r="57" spans="1:7" ht="15.75" thickBot="1" x14ac:dyDescent="0.3">
      <c r="A57" s="35"/>
      <c r="B57" s="36" t="s">
        <v>11</v>
      </c>
      <c r="C57" s="49">
        <v>19397.055721045828</v>
      </c>
      <c r="D57" s="49">
        <v>39033.708281944615</v>
      </c>
      <c r="E57" s="49">
        <v>38881.988319802549</v>
      </c>
      <c r="F57" s="49">
        <v>38846.140772106548</v>
      </c>
      <c r="G57" s="50">
        <v>19948.550631133043</v>
      </c>
    </row>
  </sheetData>
  <mergeCells count="6">
    <mergeCell ref="A3:A13"/>
    <mergeCell ref="A14:A24"/>
    <mergeCell ref="A25:A35"/>
    <mergeCell ref="A36:A46"/>
    <mergeCell ref="A47:A57"/>
    <mergeCell ref="C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3"/>
    </sheetView>
  </sheetViews>
  <sheetFormatPr defaultRowHeight="15" x14ac:dyDescent="0.25"/>
  <cols>
    <col min="1" max="1" width="15" bestFit="1" customWidth="1"/>
    <col min="3" max="7" width="10.5703125" customWidth="1"/>
  </cols>
  <sheetData>
    <row r="1" spans="1:7" x14ac:dyDescent="0.25">
      <c r="C1" s="8" t="s">
        <v>18</v>
      </c>
      <c r="D1" s="8"/>
      <c r="E1" s="8"/>
      <c r="F1" s="8"/>
      <c r="G1" s="8"/>
    </row>
    <row r="2" spans="1:7" x14ac:dyDescent="0.25">
      <c r="A2" s="10" t="s">
        <v>19</v>
      </c>
      <c r="C2" s="1">
        <v>0</v>
      </c>
      <c r="D2" s="1">
        <v>1</v>
      </c>
      <c r="E2" s="1">
        <v>2</v>
      </c>
      <c r="F2" s="1">
        <v>3</v>
      </c>
      <c r="G2" s="1">
        <v>4</v>
      </c>
    </row>
    <row r="3" spans="1:7" x14ac:dyDescent="0.25">
      <c r="A3" s="2" t="s">
        <v>12</v>
      </c>
      <c r="B3" s="3" t="s">
        <v>1</v>
      </c>
      <c r="C3" s="6">
        <v>6.7697614862454E-2</v>
      </c>
      <c r="D3" s="6">
        <v>3.3596173867403954E-2</v>
      </c>
      <c r="E3" s="6">
        <v>4.8092143888928574E-2</v>
      </c>
      <c r="F3" s="6">
        <v>4.6302167723090815E-2</v>
      </c>
      <c r="G3" s="6">
        <v>4.6641318976835738E-2</v>
      </c>
    </row>
    <row r="4" spans="1:7" x14ac:dyDescent="0.25">
      <c r="A4" s="5"/>
      <c r="B4" s="3" t="s">
        <v>2</v>
      </c>
      <c r="C4" s="6">
        <v>5.4383789641697391E-2</v>
      </c>
      <c r="D4" s="6">
        <v>5.3164204227035994E-2</v>
      </c>
      <c r="E4" s="6">
        <v>4.8781600945210279E-2</v>
      </c>
      <c r="F4" s="6">
        <v>5.0707327808887176E-2</v>
      </c>
      <c r="G4" s="6">
        <v>3.7023254325018642E-2</v>
      </c>
    </row>
    <row r="5" spans="1:7" x14ac:dyDescent="0.25">
      <c r="A5" s="5"/>
      <c r="B5" s="3" t="s">
        <v>3</v>
      </c>
      <c r="C5" s="6">
        <v>7.0970593486125985E-2</v>
      </c>
      <c r="D5" s="6">
        <v>5.9942933933733338E-2</v>
      </c>
      <c r="E5" s="6">
        <v>6.2351906319731226E-2</v>
      </c>
      <c r="F5" s="6">
        <v>4.3445589531626666E-2</v>
      </c>
      <c r="G5" s="6">
        <v>4.0427523662474894E-2</v>
      </c>
    </row>
    <row r="6" spans="1:7" x14ac:dyDescent="0.25">
      <c r="A6" s="5"/>
      <c r="B6" s="3" t="s">
        <v>4</v>
      </c>
      <c r="C6" s="6">
        <v>8.3129214794140815E-2</v>
      </c>
      <c r="D6" s="6">
        <v>6.9335894212007795E-2</v>
      </c>
      <c r="E6" s="6">
        <v>4.6432101628488882E-2</v>
      </c>
      <c r="F6" s="6">
        <v>4.5821646915597813E-2</v>
      </c>
      <c r="G6" s="6">
        <v>4.3400439262376453E-2</v>
      </c>
    </row>
    <row r="7" spans="1:7" x14ac:dyDescent="0.25">
      <c r="A7" s="5"/>
      <c r="B7" s="3" t="s">
        <v>5</v>
      </c>
      <c r="C7" s="6">
        <v>8.6226740116080169E-2</v>
      </c>
      <c r="D7" s="6">
        <v>4.9110873153422413E-2</v>
      </c>
      <c r="E7" s="6">
        <v>4.6268863923593459E-2</v>
      </c>
      <c r="F7" s="6">
        <v>4.9047692407177608E-2</v>
      </c>
      <c r="G7" s="6">
        <v>4.4659641425263352E-2</v>
      </c>
    </row>
    <row r="8" spans="1:7" x14ac:dyDescent="0.25">
      <c r="A8" s="5"/>
      <c r="B8" s="3" t="s">
        <v>6</v>
      </c>
      <c r="C8" s="6">
        <v>6.0079574765688329E-2</v>
      </c>
      <c r="D8" s="6">
        <v>5.4590617810764533E-2</v>
      </c>
      <c r="E8" s="6">
        <v>5.2556900358498373E-2</v>
      </c>
      <c r="F8" s="6">
        <v>4.6766885860423248E-2</v>
      </c>
      <c r="G8" s="6">
        <v>3.4694177541681852E-2</v>
      </c>
    </row>
    <row r="9" spans="1:7" x14ac:dyDescent="0.25">
      <c r="A9" s="5"/>
      <c r="B9" s="3" t="s">
        <v>7</v>
      </c>
      <c r="C9" s="6">
        <v>7.8107111946937202E-2</v>
      </c>
      <c r="D9" s="6">
        <v>6.5096206688418465E-2</v>
      </c>
      <c r="E9" s="6">
        <v>5.6422064513959806E-2</v>
      </c>
      <c r="F9" s="6">
        <v>4.2317075202871618E-2</v>
      </c>
      <c r="G9" s="6">
        <v>4.2009691380012759E-2</v>
      </c>
    </row>
    <row r="10" spans="1:7" x14ac:dyDescent="0.25">
      <c r="A10" s="5"/>
      <c r="B10" s="3" t="s">
        <v>8</v>
      </c>
      <c r="C10" s="6">
        <v>8.5565062514652485E-2</v>
      </c>
      <c r="D10" s="6">
        <v>6.2683644362274096E-2</v>
      </c>
      <c r="E10" s="6">
        <v>4.5124597694404356E-2</v>
      </c>
      <c r="F10" s="6">
        <v>4.548833389292118E-2</v>
      </c>
      <c r="G10" s="9">
        <f t="shared" ref="E10:G13" si="0">G6*F10/F6</f>
        <v>4.3084738440389805E-2</v>
      </c>
    </row>
    <row r="11" spans="1:7" x14ac:dyDescent="0.25">
      <c r="A11" s="5"/>
      <c r="B11" s="3" t="s">
        <v>9</v>
      </c>
      <c r="C11" s="6">
        <v>7.2775716504719978E-2</v>
      </c>
      <c r="D11" s="6">
        <v>4.6167415279042952E-2</v>
      </c>
      <c r="E11" s="6">
        <v>4.3774990064556825E-2</v>
      </c>
      <c r="F11" s="9">
        <f t="shared" si="0"/>
        <v>4.6404040768306114E-2</v>
      </c>
      <c r="G11" s="9">
        <f t="shared" si="0"/>
        <v>4.2252504036103866E-2</v>
      </c>
    </row>
    <row r="12" spans="1:7" x14ac:dyDescent="0.25">
      <c r="A12" s="5"/>
      <c r="B12" s="3" t="s">
        <v>10</v>
      </c>
      <c r="C12" s="6">
        <v>5.9866966900902457E-2</v>
      </c>
      <c r="D12" s="6">
        <v>5.2930928241093023E-2</v>
      </c>
      <c r="E12" s="9">
        <f t="shared" si="0"/>
        <v>5.0959040820772745E-2</v>
      </c>
      <c r="F12" s="9">
        <f t="shared" si="0"/>
        <v>4.5345057059407966E-2</v>
      </c>
      <c r="G12" s="9">
        <f t="shared" si="0"/>
        <v>3.3639388881955293E-2</v>
      </c>
    </row>
    <row r="13" spans="1:7" x14ac:dyDescent="0.25">
      <c r="A13" s="5"/>
      <c r="B13" s="3" t="s">
        <v>11</v>
      </c>
      <c r="C13" s="6">
        <v>7.4292594094367267E-2</v>
      </c>
      <c r="D13" s="9">
        <f>D9*C13/C9</f>
        <v>6.1917102553621532E-2</v>
      </c>
      <c r="E13" s="9">
        <f t="shared" si="0"/>
        <v>5.3666579552314235E-2</v>
      </c>
      <c r="F13" s="9">
        <f t="shared" si="0"/>
        <v>4.0250435753450414E-2</v>
      </c>
      <c r="G13" s="9">
        <f t="shared" si="0"/>
        <v>3.9958063637600807E-2</v>
      </c>
    </row>
    <row r="14" spans="1:7" x14ac:dyDescent="0.25">
      <c r="A14" s="11"/>
      <c r="B14" s="12"/>
      <c r="C14" s="6"/>
      <c r="D14" s="9"/>
      <c r="E14" s="9"/>
      <c r="F14" s="9"/>
      <c r="G14" s="9"/>
    </row>
    <row r="15" spans="1:7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4"/>
      <c r="B18" s="14"/>
      <c r="C18" s="14"/>
      <c r="D18" s="14"/>
      <c r="E18" s="14"/>
      <c r="F18" s="14"/>
      <c r="G18" s="14"/>
    </row>
    <row r="19" spans="1:7" x14ac:dyDescent="0.25">
      <c r="A19" s="14"/>
      <c r="B19" s="14"/>
      <c r="C19" s="14"/>
      <c r="D19" s="14"/>
      <c r="E19" s="14"/>
      <c r="F19" s="14"/>
      <c r="G19" s="14"/>
    </row>
    <row r="20" spans="1:7" x14ac:dyDescent="0.25">
      <c r="A20" s="14"/>
      <c r="B20" s="14"/>
      <c r="C20" s="14"/>
      <c r="D20" s="14"/>
      <c r="E20" s="14"/>
      <c r="F20" s="14"/>
      <c r="G20" s="14"/>
    </row>
    <row r="21" spans="1:7" x14ac:dyDescent="0.25">
      <c r="A21" s="14"/>
      <c r="B21" s="14"/>
      <c r="C21" s="14"/>
      <c r="D21" s="14"/>
      <c r="E21" s="14"/>
      <c r="F21" s="14"/>
      <c r="G21" s="14"/>
    </row>
    <row r="22" spans="1:7" x14ac:dyDescent="0.25">
      <c r="A22" s="14"/>
      <c r="B22" s="14"/>
      <c r="C22" s="14"/>
      <c r="D22" s="14"/>
      <c r="E22" s="14"/>
      <c r="F22" s="14"/>
      <c r="G22" s="14"/>
    </row>
    <row r="23" spans="1:7" x14ac:dyDescent="0.25">
      <c r="A23" s="14"/>
      <c r="B23" s="14"/>
      <c r="C23" s="14"/>
      <c r="D23" s="14"/>
      <c r="E23" s="14"/>
      <c r="F23" s="14"/>
      <c r="G23" s="14"/>
    </row>
    <row r="24" spans="1:7" x14ac:dyDescent="0.25">
      <c r="A24" s="14"/>
      <c r="B24" s="15"/>
      <c r="C24" s="15"/>
      <c r="D24" s="15"/>
      <c r="E24" s="15"/>
      <c r="F24" s="14"/>
      <c r="G24" s="14"/>
    </row>
    <row r="25" spans="1:7" x14ac:dyDescent="0.25">
      <c r="A25" s="14"/>
      <c r="B25" s="15"/>
      <c r="C25" s="15"/>
      <c r="D25" s="15"/>
      <c r="E25" s="15"/>
      <c r="F25" s="14"/>
      <c r="G25" s="14"/>
    </row>
    <row r="26" spans="1:7" x14ac:dyDescent="0.25">
      <c r="A26" s="14"/>
      <c r="B26" s="15"/>
      <c r="C26" s="15"/>
      <c r="D26" s="15"/>
      <c r="E26" s="15"/>
      <c r="F26" s="14"/>
      <c r="G26" s="14"/>
    </row>
    <row r="27" spans="1:7" x14ac:dyDescent="0.25">
      <c r="A27" s="14"/>
      <c r="B27" s="15"/>
      <c r="C27" s="15"/>
      <c r="D27" s="15"/>
      <c r="E27" s="15"/>
      <c r="F27" s="14"/>
      <c r="G27" s="14"/>
    </row>
  </sheetData>
  <mergeCells count="2">
    <mergeCell ref="A3:A13"/>
    <mergeCell ref="C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H35" sqref="H35:H41"/>
    </sheetView>
  </sheetViews>
  <sheetFormatPr defaultRowHeight="15" x14ac:dyDescent="0.25"/>
  <cols>
    <col min="1" max="1" width="15.140625" bestFit="1" customWidth="1"/>
    <col min="2" max="2" width="10" bestFit="1" customWidth="1"/>
    <col min="3" max="7" width="11.7109375" style="7" customWidth="1"/>
    <col min="8" max="8" width="16.42578125" bestFit="1" customWidth="1"/>
  </cols>
  <sheetData>
    <row r="2" spans="1:7" x14ac:dyDescent="0.25">
      <c r="A2" s="16"/>
      <c r="B2" s="16"/>
      <c r="C2" s="17" t="s">
        <v>18</v>
      </c>
      <c r="D2" s="17"/>
      <c r="E2" s="17"/>
      <c r="F2" s="17"/>
      <c r="G2" s="17"/>
    </row>
    <row r="3" spans="1:7" x14ac:dyDescent="0.25">
      <c r="A3" s="18" t="s">
        <v>19</v>
      </c>
      <c r="B3" s="16"/>
      <c r="C3" s="19">
        <v>0</v>
      </c>
      <c r="D3" s="19">
        <v>1</v>
      </c>
      <c r="E3" s="19">
        <v>2</v>
      </c>
      <c r="F3" s="19">
        <v>3</v>
      </c>
      <c r="G3" s="19">
        <v>4</v>
      </c>
    </row>
    <row r="4" spans="1:7" x14ac:dyDescent="0.25">
      <c r="A4" s="2" t="s">
        <v>13</v>
      </c>
      <c r="B4" s="3" t="s">
        <v>1</v>
      </c>
      <c r="C4" s="4">
        <f>'входные данные'!C25</f>
        <v>65952.174815172897</v>
      </c>
      <c r="D4" s="4">
        <f>'входные данные'!D25</f>
        <v>68308.391992263161</v>
      </c>
      <c r="E4" s="4">
        <f>'входные данные'!E25</f>
        <v>63985.542280996568</v>
      </c>
      <c r="F4" s="4">
        <f>'входные данные'!F25</f>
        <v>63881.067907353812</v>
      </c>
      <c r="G4" s="4">
        <f>'входные данные'!G25</f>
        <v>61784.842784973167</v>
      </c>
    </row>
    <row r="5" spans="1:7" x14ac:dyDescent="0.25">
      <c r="A5" s="5"/>
      <c r="B5" s="3" t="s">
        <v>2</v>
      </c>
      <c r="C5" s="4">
        <f>'входные данные'!C26</f>
        <v>69981.721775757207</v>
      </c>
      <c r="D5" s="4">
        <f>'входные данные'!D26</f>
        <v>63815.602071916604</v>
      </c>
      <c r="E5" s="4">
        <f>'входные данные'!E26</f>
        <v>67784.52891528733</v>
      </c>
      <c r="F5" s="4">
        <f>'входные данные'!F26</f>
        <v>59980.833470624217</v>
      </c>
      <c r="G5" s="4">
        <f>'входные данные'!G26</f>
        <v>61730.934559186688</v>
      </c>
    </row>
    <row r="6" spans="1:7" x14ac:dyDescent="0.25">
      <c r="A6" s="5"/>
      <c r="B6" s="3" t="s">
        <v>3</v>
      </c>
      <c r="C6" s="4">
        <f>'входные данные'!C27</f>
        <v>66129.593510148785</v>
      </c>
      <c r="D6" s="4">
        <f>'входные данные'!D27</f>
        <v>66500.391946283911</v>
      </c>
      <c r="E6" s="4">
        <f>'входные данные'!E27</f>
        <v>58284.632794626566</v>
      </c>
      <c r="F6" s="4">
        <f>'входные данные'!F27</f>
        <v>61826.945867035247</v>
      </c>
      <c r="G6" s="4">
        <f>'входные данные'!G27</f>
        <v>66079.871450107923</v>
      </c>
    </row>
    <row r="7" spans="1:7" x14ac:dyDescent="0.25">
      <c r="A7" s="5"/>
      <c r="B7" s="3" t="s">
        <v>4</v>
      </c>
      <c r="C7" s="4">
        <f>'входные данные'!C28</f>
        <v>69391.461268023893</v>
      </c>
      <c r="D7" s="4">
        <f>'входные данные'!D28</f>
        <v>56006.489202974793</v>
      </c>
      <c r="E7" s="4">
        <f>'входные данные'!E28</f>
        <v>65702.290549409008</v>
      </c>
      <c r="F7" s="4">
        <f>'входные данные'!F28</f>
        <v>69477.016307881757</v>
      </c>
      <c r="G7" s="4">
        <f>'входные данные'!G28</f>
        <v>69822.263686020407</v>
      </c>
    </row>
    <row r="8" spans="1:7" x14ac:dyDescent="0.25">
      <c r="A8" s="5"/>
      <c r="B8" s="3" t="s">
        <v>5</v>
      </c>
      <c r="C8" s="4">
        <f>'входные данные'!C29</f>
        <v>60369.452635693306</v>
      </c>
      <c r="D8" s="4">
        <f>'входные данные'!D29</f>
        <v>61928.267558274369</v>
      </c>
      <c r="E8" s="4">
        <f>'входные данные'!E29</f>
        <v>65824.214930607443</v>
      </c>
      <c r="F8" s="4">
        <f>'входные данные'!F29</f>
        <v>71020.930061570907</v>
      </c>
      <c r="G8" s="4">
        <f>'входные данные'!G29</f>
        <v>63390.854592834206</v>
      </c>
    </row>
    <row r="9" spans="1:7" x14ac:dyDescent="0.25">
      <c r="A9" s="5"/>
      <c r="B9" s="3" t="s">
        <v>6</v>
      </c>
      <c r="C9" s="4">
        <f>'входные данные'!C30</f>
        <v>64737.846442705886</v>
      </c>
      <c r="D9" s="4">
        <f>'входные данные'!D30</f>
        <v>68852.824017349369</v>
      </c>
      <c r="E9" s="4">
        <f>'входные данные'!E30</f>
        <v>68299.159918443096</v>
      </c>
      <c r="F9" s="4">
        <f>'входные данные'!F30</f>
        <v>63109.791902867102</v>
      </c>
      <c r="G9" s="4">
        <f>'входные данные'!G30</f>
        <v>71276.224034591229</v>
      </c>
    </row>
    <row r="10" spans="1:7" x14ac:dyDescent="0.25">
      <c r="A10" s="5"/>
      <c r="B10" s="3" t="s">
        <v>7</v>
      </c>
      <c r="C10" s="4">
        <f>'входные данные'!C31</f>
        <v>75262.801400636177</v>
      </c>
      <c r="D10" s="4">
        <f>'входные данные'!D31</f>
        <v>63841.417929822434</v>
      </c>
      <c r="E10" s="4">
        <f>'входные данные'!E31</f>
        <v>63030.264512778667</v>
      </c>
      <c r="F10" s="4">
        <f>'входные данные'!F31</f>
        <v>71811.393112737365</v>
      </c>
      <c r="G10" s="4">
        <f>'входные данные'!G31</f>
        <v>72344.422408943079</v>
      </c>
    </row>
    <row r="11" spans="1:7" x14ac:dyDescent="0.25">
      <c r="A11" s="5"/>
      <c r="B11" s="3" t="s">
        <v>8</v>
      </c>
      <c r="C11" s="4">
        <f>'входные данные'!C32</f>
        <v>69257.597311337653</v>
      </c>
      <c r="D11" s="4">
        <f>'входные данные'!D32</f>
        <v>62178.445995847753</v>
      </c>
      <c r="E11" s="4">
        <f>'входные данные'!E32</f>
        <v>69040.70381069064</v>
      </c>
      <c r="F11" s="4">
        <f>'входные данные'!F32</f>
        <v>77931.046723171588</v>
      </c>
      <c r="G11" s="22">
        <f t="shared" ref="E11:G14" si="0">G7*G38</f>
        <v>82254.907855708618</v>
      </c>
    </row>
    <row r="12" spans="1:7" x14ac:dyDescent="0.25">
      <c r="A12" s="5"/>
      <c r="B12" s="3" t="s">
        <v>9</v>
      </c>
      <c r="C12" s="4">
        <f>'входные данные'!C33</f>
        <v>62482.803318114915</v>
      </c>
      <c r="D12" s="4">
        <f>'входные данные'!D33</f>
        <v>70472.878243376865</v>
      </c>
      <c r="E12" s="4">
        <f>'входные данные'!E33</f>
        <v>92136.619094117574</v>
      </c>
      <c r="F12" s="22">
        <f t="shared" si="0"/>
        <v>83667.010343734699</v>
      </c>
      <c r="G12" s="22">
        <f>G8*G39</f>
        <v>74678.313594581632</v>
      </c>
    </row>
    <row r="13" spans="1:7" x14ac:dyDescent="0.25">
      <c r="A13" s="5"/>
      <c r="B13" s="3" t="s">
        <v>10</v>
      </c>
      <c r="C13" s="4">
        <f>'входные данные'!C34</f>
        <v>79464.242950590109</v>
      </c>
      <c r="D13" s="4">
        <f>'входные данные'!D34</f>
        <v>82795.348889921675</v>
      </c>
      <c r="E13" s="22">
        <f t="shared" si="0"/>
        <v>80460.598226617658</v>
      </c>
      <c r="F13" s="22">
        <f t="shared" si="0"/>
        <v>74347.20451211356</v>
      </c>
      <c r="G13" s="22">
        <f t="shared" si="0"/>
        <v>78403.846438050357</v>
      </c>
    </row>
    <row r="14" spans="1:7" x14ac:dyDescent="0.25">
      <c r="A14" s="5"/>
      <c r="B14" s="3" t="s">
        <v>11</v>
      </c>
      <c r="C14" s="4">
        <f>'входные данные'!C35</f>
        <v>80277.195764269272</v>
      </c>
      <c r="D14" s="22">
        <f>D10*D41</f>
        <v>75209.104832370547</v>
      </c>
      <c r="E14" s="22">
        <f t="shared" si="0"/>
        <v>74253.516370274665</v>
      </c>
      <c r="F14" s="22">
        <f t="shared" si="0"/>
        <v>78992.532424011108</v>
      </c>
      <c r="G14" s="22">
        <f t="shared" si="0"/>
        <v>75961.643529390232</v>
      </c>
    </row>
    <row r="17" spans="1:7" x14ac:dyDescent="0.25">
      <c r="A17" s="2" t="s">
        <v>20</v>
      </c>
      <c r="B17" s="3" t="s">
        <v>1</v>
      </c>
      <c r="C17" s="4">
        <f>'входные данные'!C47*'входные данные'!C14</f>
        <v>1327.0447297840572</v>
      </c>
      <c r="D17" s="4">
        <f>'входные данные'!D47*'входные данные'!D14</f>
        <v>1325.2750218472131</v>
      </c>
      <c r="E17" s="4">
        <f>'входные данные'!E47*'входные данные'!E14</f>
        <v>1889.7266322280291</v>
      </c>
      <c r="F17" s="4">
        <f>'входные данные'!F47*'входные данные'!F14</f>
        <v>1817.7141326857309</v>
      </c>
      <c r="G17" s="4">
        <f>'входные данные'!G47*'входные данные'!G14</f>
        <v>940.28292829350789</v>
      </c>
    </row>
    <row r="18" spans="1:7" x14ac:dyDescent="0.25">
      <c r="A18" s="5"/>
      <c r="B18" s="3" t="s">
        <v>2</v>
      </c>
      <c r="C18" s="4">
        <f>'входные данные'!C48*'входные данные'!C15</f>
        <v>1088.4092983618607</v>
      </c>
      <c r="D18" s="4">
        <f>'входные данные'!D48*'входные данные'!D15</f>
        <v>2141.1450654978958</v>
      </c>
      <c r="E18" s="4">
        <f>'входные данные'!E48*'входные данные'!E15</f>
        <v>1957.0029359962277</v>
      </c>
      <c r="F18" s="4">
        <f>'входные данные'!F48*'входные данные'!F15</f>
        <v>2032.3830618549878</v>
      </c>
      <c r="G18" s="4">
        <f>'входные данные'!G48*'входные данные'!G15</f>
        <v>762.03145824440583</v>
      </c>
    </row>
    <row r="19" spans="1:7" x14ac:dyDescent="0.25">
      <c r="A19" s="5"/>
      <c r="B19" s="3" t="s">
        <v>3</v>
      </c>
      <c r="C19" s="4">
        <f>'входные данные'!C49*'входные данные'!C16</f>
        <v>1039.7568397431498</v>
      </c>
      <c r="D19" s="4">
        <f>'входные данные'!D49*'входные данные'!D16</f>
        <v>1767.239229524142</v>
      </c>
      <c r="E19" s="4">
        <f>'входные данные'!E49*'входные данные'!E16</f>
        <v>1831.1154920349411</v>
      </c>
      <c r="F19" s="4">
        <f>'входные данные'!F49*'входные данные'!F16</f>
        <v>1274.7091696401008</v>
      </c>
      <c r="G19" s="4">
        <f>'входные данные'!G49*'входные данные'!G16</f>
        <v>609.12443687000575</v>
      </c>
    </row>
    <row r="20" spans="1:7" x14ac:dyDescent="0.25">
      <c r="A20" s="5"/>
      <c r="B20" s="3" t="s">
        <v>4</v>
      </c>
      <c r="C20" s="4">
        <f>'входные данные'!C50*'входные данные'!C17</f>
        <v>1627.8350602463197</v>
      </c>
      <c r="D20" s="4">
        <f>'входные данные'!D50*'входные данные'!D17</f>
        <v>2732.2399639160358</v>
      </c>
      <c r="E20" s="4">
        <f>'входные данные'!E50*'входные данные'!E17</f>
        <v>1822.5846703635577</v>
      </c>
      <c r="F20" s="4">
        <f>'входные данные'!F50*'входные данные'!F17</f>
        <v>1796.9644296693857</v>
      </c>
      <c r="G20" s="4">
        <f>'входные данные'!G50*'входные данные'!G17</f>
        <v>874.03007904353956</v>
      </c>
    </row>
    <row r="21" spans="1:7" x14ac:dyDescent="0.25">
      <c r="A21" s="5"/>
      <c r="B21" s="3" t="s">
        <v>5</v>
      </c>
      <c r="C21" s="4">
        <f>'входные данные'!C51*'входные данные'!C18</f>
        <v>1475.8791178695924</v>
      </c>
      <c r="D21" s="4">
        <f>'входные данные'!D51*'входные данные'!D18</f>
        <v>1691.5719494560551</v>
      </c>
      <c r="E21" s="4">
        <f>'входные данные'!E51*'входные данные'!E18</f>
        <v>1587.4874792346709</v>
      </c>
      <c r="F21" s="4">
        <f>'входные данные'!F51*'входные данные'!F18</f>
        <v>1681.2777527989799</v>
      </c>
      <c r="G21" s="4">
        <f>'входные данные'!G51*'входные данные'!G18</f>
        <v>786.13944217236633</v>
      </c>
    </row>
    <row r="22" spans="1:7" x14ac:dyDescent="0.25">
      <c r="A22" s="5"/>
      <c r="B22" s="3" t="s">
        <v>6</v>
      </c>
      <c r="C22" s="4">
        <f>'входные данные'!C52*'входные данные'!C19</f>
        <v>1034.509987499634</v>
      </c>
      <c r="D22" s="4">
        <f>'входные данные'!D52*'входные данные'!D19</f>
        <v>1891.6023537779215</v>
      </c>
      <c r="E22" s="4">
        <f>'входные данные'!E52*'входные данные'!E19</f>
        <v>1814.0540959260236</v>
      </c>
      <c r="F22" s="4">
        <f>'входные данные'!F52*'входные данные'!F19</f>
        <v>1612.717712379979</v>
      </c>
      <c r="G22" s="4">
        <f>'входные данные'!G52*'входные данные'!G19</f>
        <v>614.38410065026096</v>
      </c>
    </row>
    <row r="23" spans="1:7" x14ac:dyDescent="0.25">
      <c r="A23" s="5"/>
      <c r="B23" s="3" t="s">
        <v>7</v>
      </c>
      <c r="C23" s="4">
        <f>'входные данные'!C53*'входные данные'!C20</f>
        <v>1393.0737990419536</v>
      </c>
      <c r="D23" s="4">
        <f>'входные данные'!D53*'входные данные'!D20</f>
        <v>2336.3786281513007</v>
      </c>
      <c r="E23" s="4">
        <f>'входные данные'!E53*'входные данные'!E20</f>
        <v>2017.182396568526</v>
      </c>
      <c r="F23" s="4">
        <f>'входные данные'!F53*'входные данные'!F20</f>
        <v>1511.5107970577194</v>
      </c>
      <c r="G23" s="4">
        <f>'входные данные'!G53*'входные данные'!G20</f>
        <v>770.56374085535322</v>
      </c>
    </row>
    <row r="24" spans="1:7" x14ac:dyDescent="0.25">
      <c r="A24" s="5"/>
      <c r="B24" s="3" t="s">
        <v>8</v>
      </c>
      <c r="C24" s="4">
        <f>'входные данные'!C54*'входные данные'!C21</f>
        <v>1501.4751946051347</v>
      </c>
      <c r="D24" s="4">
        <f>'входные данные'!D54*'входные данные'!D21</f>
        <v>2213.5020394338862</v>
      </c>
      <c r="E24" s="4">
        <f>'входные данные'!E54*'входные данные'!E21</f>
        <v>1587.2585855276852</v>
      </c>
      <c r="F24" s="4">
        <f>'входные данные'!F54*'входные данные'!F21</f>
        <v>1598.5778320938807</v>
      </c>
      <c r="G24" s="4">
        <f>'входные данные'!G54*'входные данные'!G21</f>
        <v>0</v>
      </c>
    </row>
    <row r="25" spans="1:7" x14ac:dyDescent="0.25">
      <c r="A25" s="5"/>
      <c r="B25" s="3" t="s">
        <v>9</v>
      </c>
      <c r="C25" s="4">
        <f>'входные данные'!C55*'входные данные'!C22</f>
        <v>1048.2583414776934</v>
      </c>
      <c r="D25" s="4">
        <f>'входные данные'!D55*'входные данные'!D22</f>
        <v>1338.2011435525658</v>
      </c>
      <c r="E25" s="4">
        <f>'входные данные'!E55*'входные данные'!E22</f>
        <v>1263.9227916579337</v>
      </c>
      <c r="F25" s="4">
        <f>'входные данные'!F55*'входные данные'!F22</f>
        <v>0</v>
      </c>
      <c r="G25" s="4">
        <f>'входные данные'!G55*'входные данные'!G22</f>
        <v>0</v>
      </c>
    </row>
    <row r="26" spans="1:7" x14ac:dyDescent="0.25">
      <c r="A26" s="5"/>
      <c r="B26" s="3" t="s">
        <v>10</v>
      </c>
      <c r="C26" s="4">
        <f>'входные данные'!C56*'входные данные'!C23</f>
        <v>1032.0792236034899</v>
      </c>
      <c r="D26" s="4">
        <f>'входные данные'!D56*'входные данные'!D23</f>
        <v>1836.2816268161596</v>
      </c>
      <c r="E26" s="4">
        <f>'входные данные'!E56*'входные данные'!E23</f>
        <v>0</v>
      </c>
      <c r="F26" s="4">
        <f>'входные данные'!F56*'входные данные'!F23</f>
        <v>0</v>
      </c>
      <c r="G26" s="4">
        <f>'входные данные'!G56*'входные данные'!G23</f>
        <v>0</v>
      </c>
    </row>
    <row r="27" spans="1:7" x14ac:dyDescent="0.25">
      <c r="A27" s="5"/>
      <c r="B27" s="3" t="s">
        <v>11</v>
      </c>
      <c r="C27" s="4">
        <f>'входные данные'!C57*'входные данные'!C24</f>
        <v>1441.0575873094822</v>
      </c>
      <c r="D27" s="4">
        <f>'входные данные'!D57*'входные данные'!D24</f>
        <v>0</v>
      </c>
      <c r="E27" s="4">
        <f>'входные данные'!E57*'входные данные'!E24</f>
        <v>0</v>
      </c>
      <c r="F27" s="4">
        <f>'входные данные'!F57*'входные данные'!F24</f>
        <v>0</v>
      </c>
      <c r="G27" s="4">
        <f>'входные данные'!G57*'входные данные'!G24</f>
        <v>0</v>
      </c>
    </row>
    <row r="30" spans="1:7" x14ac:dyDescent="0.25">
      <c r="C30" s="7" t="s">
        <v>23</v>
      </c>
    </row>
    <row r="31" spans="1:7" x14ac:dyDescent="0.25">
      <c r="A31" s="2" t="s">
        <v>20</v>
      </c>
    </row>
    <row r="32" spans="1:7" x14ac:dyDescent="0.25">
      <c r="A32" s="5"/>
    </row>
    <row r="33" spans="1:9" x14ac:dyDescent="0.25">
      <c r="A33" s="5"/>
      <c r="H33" s="12" t="s">
        <v>21</v>
      </c>
      <c r="I33" t="s">
        <v>22</v>
      </c>
    </row>
    <row r="34" spans="1:9" x14ac:dyDescent="0.25">
      <c r="A34" s="5"/>
    </row>
    <row r="35" spans="1:9" x14ac:dyDescent="0.25">
      <c r="A35" s="5"/>
      <c r="C35" s="20">
        <f t="shared" ref="C32:G40" si="1">C8/C4</f>
        <v>0.91535196231019156</v>
      </c>
      <c r="D35" s="20">
        <f t="shared" si="1"/>
        <v>0.90659823415677199</v>
      </c>
      <c r="E35" s="20">
        <f t="shared" si="1"/>
        <v>1.0287357516098907</v>
      </c>
      <c r="F35" s="20">
        <f t="shared" si="1"/>
        <v>1.1117680462789379</v>
      </c>
      <c r="G35" s="20">
        <f t="shared" si="1"/>
        <v>1.0259936213393044</v>
      </c>
      <c r="H35" s="7">
        <f>(C21*C8+D20*D7+E19*E6+F18*F5+G17*G4)/(C21+D20+E19+F18+G17)</f>
        <v>58683.108598989951</v>
      </c>
    </row>
    <row r="36" spans="1:9" x14ac:dyDescent="0.25">
      <c r="A36" s="5"/>
      <c r="C36" s="20">
        <f t="shared" si="1"/>
        <v>0.92506792916792902</v>
      </c>
      <c r="D36" s="20">
        <f t="shared" si="1"/>
        <v>1.0789340189841992</v>
      </c>
      <c r="E36" s="20">
        <f t="shared" si="1"/>
        <v>1.0075921602081046</v>
      </c>
      <c r="F36" s="20">
        <f t="shared" si="1"/>
        <v>1.0521659712143763</v>
      </c>
      <c r="G36" s="20">
        <f t="shared" si="1"/>
        <v>1.1546273281551029</v>
      </c>
      <c r="H36" s="7">
        <f>(C22*C9+D21*D8+E20*E7+F19*F6+G18*G5)/(C22+D21+E20+F19+G18)</f>
        <v>63371.683870188972</v>
      </c>
    </row>
    <row r="37" spans="1:9" x14ac:dyDescent="0.25">
      <c r="A37" s="5"/>
      <c r="C37" s="20">
        <f t="shared" si="1"/>
        <v>1.1381107520203604</v>
      </c>
      <c r="D37" s="20">
        <f t="shared" si="1"/>
        <v>0.9600156639887284</v>
      </c>
      <c r="E37" s="20">
        <f t="shared" si="1"/>
        <v>1.0814216628055966</v>
      </c>
      <c r="F37" s="20">
        <f t="shared" si="1"/>
        <v>1.1614902225184247</v>
      </c>
      <c r="G37" s="20">
        <f t="shared" si="1"/>
        <v>1.0948027110428789</v>
      </c>
      <c r="H37" s="7">
        <f>(C23*C10+D22*D9+E21*E8+F20*F7+G19*G6)/(C23+D22+E21+F20+G19)</f>
        <v>69341.16523846917</v>
      </c>
    </row>
    <row r="38" spans="1:9" x14ac:dyDescent="0.25">
      <c r="A38" s="5"/>
      <c r="C38" s="20">
        <f t="shared" si="1"/>
        <v>0.99807088719216919</v>
      </c>
      <c r="D38" s="20">
        <f t="shared" si="1"/>
        <v>1.1102007442477779</v>
      </c>
      <c r="E38" s="20">
        <f t="shared" si="1"/>
        <v>1.0508112157637959</v>
      </c>
      <c r="F38" s="20">
        <f t="shared" si="1"/>
        <v>1.121680965368842</v>
      </c>
      <c r="G38" s="13">
        <f>F39</f>
        <v>1.178061316166944</v>
      </c>
      <c r="H38" s="7">
        <f>(C24*C11+D23*D10+E22*E9+F21*F8+G20*G7)/(C24+D23+E22+F21+G20)</f>
        <v>67925.267829085482</v>
      </c>
    </row>
    <row r="39" spans="1:9" x14ac:dyDescent="0.25">
      <c r="A39" s="5"/>
      <c r="C39" s="20">
        <f t="shared" si="1"/>
        <v>1.0350069545134835</v>
      </c>
      <c r="D39" s="20">
        <f t="shared" si="1"/>
        <v>1.1379759360628332</v>
      </c>
      <c r="E39" s="20">
        <f t="shared" si="1"/>
        <v>1.3997374551485184</v>
      </c>
      <c r="F39" s="13">
        <f>E40</f>
        <v>1.178061316166944</v>
      </c>
      <c r="G39" s="20">
        <f>F39</f>
        <v>1.178061316166944</v>
      </c>
      <c r="H39" s="7">
        <f>(C25*C12+D24*D11+E23*E10+F22*F9+G21*G8)/(C25+D24+E23+F22+G21)</f>
        <v>62763.566566554502</v>
      </c>
      <c r="I39">
        <f t="shared" ref="I39:I40" si="2">H39/H35</f>
        <v>1.0695337732608594</v>
      </c>
    </row>
    <row r="40" spans="1:9" x14ac:dyDescent="0.25">
      <c r="A40" s="5"/>
      <c r="C40" s="20">
        <f t="shared" si="1"/>
        <v>1.2274773925468363</v>
      </c>
      <c r="D40" s="20">
        <f t="shared" si="1"/>
        <v>1.2024975020495761</v>
      </c>
      <c r="E40" s="13">
        <f>D41</f>
        <v>1.178061316166944</v>
      </c>
      <c r="F40" s="20">
        <f>E40</f>
        <v>1.178061316166944</v>
      </c>
      <c r="G40" s="21">
        <v>1.1000000000000001</v>
      </c>
      <c r="H40" s="7">
        <f>(C26*C13+D25*D12+E24*E11+F23*F10+G22*G9)/(C26+D25+E24+F23+G22)</f>
        <v>72038.328338604886</v>
      </c>
      <c r="I40">
        <f t="shared" si="2"/>
        <v>1.1367589424666187</v>
      </c>
    </row>
    <row r="41" spans="1:9" x14ac:dyDescent="0.25">
      <c r="A41" s="5"/>
      <c r="C41" s="20">
        <f>C14/C10</f>
        <v>1.0666251357950478</v>
      </c>
      <c r="D41" s="13">
        <f>I41</f>
        <v>1.178061316166944</v>
      </c>
      <c r="E41" s="20">
        <f>D41</f>
        <v>1.178061316166944</v>
      </c>
      <c r="F41" s="21">
        <v>1.1000000000000001</v>
      </c>
      <c r="G41" s="20">
        <v>1.05</v>
      </c>
      <c r="H41" s="7">
        <f>(C27*C14+D26*D13+E25*E12+F24*F11+G23*G10)/(C27+D26+E25+F24+G23)</f>
        <v>81688.144385380539</v>
      </c>
      <c r="I41">
        <f>H41/H37</f>
        <v>1.178061316166944</v>
      </c>
    </row>
  </sheetData>
  <mergeCells count="4">
    <mergeCell ref="C2:G2"/>
    <mergeCell ref="A4:A14"/>
    <mergeCell ref="A17:A27"/>
    <mergeCell ref="A31:A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2"/>
  <sheetViews>
    <sheetView tabSelected="1" topLeftCell="A4" workbookViewId="0">
      <selection activeCell="E48" sqref="A47:E48"/>
    </sheetView>
  </sheetViews>
  <sheetFormatPr defaultRowHeight="15" x14ac:dyDescent="0.25"/>
  <cols>
    <col min="1" max="1" width="15.140625" bestFit="1" customWidth="1"/>
    <col min="2" max="2" width="34.140625" bestFit="1" customWidth="1"/>
    <col min="3" max="7" width="11.7109375" style="7" customWidth="1"/>
    <col min="8" max="8" width="16.42578125" bestFit="1" customWidth="1"/>
    <col min="9" max="10" width="12" bestFit="1" customWidth="1"/>
  </cols>
  <sheetData>
    <row r="2" spans="1:7" x14ac:dyDescent="0.25">
      <c r="A2" s="16"/>
      <c r="B2" s="16"/>
      <c r="C2" s="17" t="s">
        <v>18</v>
      </c>
      <c r="D2" s="17"/>
      <c r="E2" s="17"/>
      <c r="F2" s="17"/>
      <c r="G2" s="17"/>
    </row>
    <row r="3" spans="1:7" x14ac:dyDescent="0.25">
      <c r="A3" s="18" t="s">
        <v>19</v>
      </c>
      <c r="B3" s="16"/>
      <c r="C3" s="19">
        <v>0</v>
      </c>
      <c r="D3" s="19">
        <v>1</v>
      </c>
      <c r="E3" s="19">
        <v>2</v>
      </c>
      <c r="F3" s="19">
        <v>3</v>
      </c>
      <c r="G3" s="19">
        <v>4</v>
      </c>
    </row>
    <row r="4" spans="1:7" x14ac:dyDescent="0.25">
      <c r="A4" s="2" t="s">
        <v>13</v>
      </c>
      <c r="B4" s="3" t="s">
        <v>1</v>
      </c>
      <c r="C4" s="23">
        <f>'1 прогноз частоты'!C3*'2 прогноз среднего'!C4/'входные данные'!C3</f>
        <v>0.76114166593208021</v>
      </c>
      <c r="D4" s="23">
        <f>'1 прогноз частоты'!D3*'2 прогноз среднего'!D4/'входные данные'!D3</f>
        <v>0.39122114839872663</v>
      </c>
      <c r="E4" s="23">
        <f>'1 прогноз частоты'!E3*'2 прогноз среднего'!E4/'входные данные'!E3</f>
        <v>0.52474382416494303</v>
      </c>
      <c r="F4" s="23">
        <f>'1 прогноз частоты'!F3*'2 прогноз среднего'!F4/'входные данные'!F3</f>
        <v>0.50435696950417452</v>
      </c>
      <c r="G4" s="23">
        <f>'1 прогноз частоты'!G3*'2 прогноз среднего'!G4/'входные данные'!G3</f>
        <v>0.48745206193923579</v>
      </c>
    </row>
    <row r="5" spans="1:7" x14ac:dyDescent="0.25">
      <c r="A5" s="5"/>
      <c r="B5" s="3" t="s">
        <v>2</v>
      </c>
      <c r="C5" s="23">
        <f>'1 прогноз частоты'!C4*'2 прогноз среднего'!C5/'входные данные'!C4</f>
        <v>0.63598845344388388</v>
      </c>
      <c r="D5" s="23">
        <f>'1 прогноз частоты'!D4*'2 прогноз среднего'!D5/'входные данные'!D4</f>
        <v>0.56225036693185371</v>
      </c>
      <c r="E5" s="23">
        <f>'1 прогноз частоты'!E4*'2 прогноз среднего'!E5/'входные данные'!E4</f>
        <v>0.54843878437045668</v>
      </c>
      <c r="F5" s="23">
        <f>'1 прогноз частоты'!F4*'2 прогноз среднего'!F5/'входные данные'!F4</f>
        <v>0.50450494437792781</v>
      </c>
      <c r="G5" s="23">
        <f>'1 прогноз частоты'!G4*'2 прогноз среднего'!G5/'входные данные'!G4</f>
        <v>0.37527474043160225</v>
      </c>
    </row>
    <row r="6" spans="1:7" x14ac:dyDescent="0.25">
      <c r="A6" s="5"/>
      <c r="B6" s="3" t="s">
        <v>3</v>
      </c>
      <c r="C6" s="23">
        <f>'1 прогноз частоты'!C5*'2 прогноз среднего'!C6/'входные данные'!C5</f>
        <v>0.74439163008118503</v>
      </c>
      <c r="D6" s="23">
        <f>'1 прогноз частоты'!D5*'2 прогноз среднего'!D6/'входные данные'!D5</f>
        <v>0.63730063272056803</v>
      </c>
      <c r="E6" s="23">
        <f>'1 прогноз частоты'!E5*'2 прогноз среднего'!E6/'входные данные'!E5</f>
        <v>0.58218760208619502</v>
      </c>
      <c r="F6" s="23">
        <f>'1 прогноз частоты'!F5*'2 прогноз среднего'!F6/'входные данные'!F5</f>
        <v>0.43042588674628424</v>
      </c>
      <c r="G6" s="23">
        <f>'1 прогноз частоты'!G5*'2 прогноз среднего'!G6/'входные данные'!G5</f>
        <v>0.42754979333880994</v>
      </c>
    </row>
    <row r="7" spans="1:7" x14ac:dyDescent="0.25">
      <c r="A7" s="5"/>
      <c r="B7" s="3" t="s">
        <v>4</v>
      </c>
      <c r="C7" s="23">
        <f>'1 прогноз частоты'!C6*'2 прогноз среднего'!C7/'входные данные'!C6</f>
        <v>0.88915107777253222</v>
      </c>
      <c r="D7" s="23">
        <f>'1 прогноз частоты'!D6*'2 прогноз среднего'!D7/'входные данные'!D6</f>
        <v>0.61145980144421175</v>
      </c>
      <c r="E7" s="23">
        <f>'1 прогноз частоты'!E6*'2 прогноз среднего'!E7/'входные данные'!E6</f>
        <v>0.48136903607643261</v>
      </c>
      <c r="F7" s="23">
        <f>'1 прогноз частоты'!F6*'2 прогноз среднего'!F7/'входные данные'!F6</f>
        <v>0.50250390912240139</v>
      </c>
      <c r="G7" s="23">
        <f>'1 прогноз частоты'!G6*'2 прогноз среднего'!G7/'входные данные'!G6</f>
        <v>0.48133804988256323</v>
      </c>
    </row>
    <row r="8" spans="1:7" x14ac:dyDescent="0.25">
      <c r="A8" s="5"/>
      <c r="B8" s="3" t="s">
        <v>5</v>
      </c>
      <c r="C8" s="23">
        <f>'1 прогноз частоты'!C7*'2 прогноз среднего'!C8/'входные данные'!C7</f>
        <v>0.85583716810891142</v>
      </c>
      <c r="D8" s="23">
        <f>'1 прогноз частоты'!D7*'2 прогноз среднего'!D8/'входные данные'!D7</f>
        <v>0.50674234278067709</v>
      </c>
      <c r="E8" s="23">
        <f>'1 прогноз частоты'!E7*'2 прогноз среднего'!E8/'входные данные'!E7</f>
        <v>0.50920852367788272</v>
      </c>
      <c r="F8" s="23">
        <f>'1 прогноз частоты'!F7*'2 прогноз среднего'!F8/'входные данные'!F7</f>
        <v>0.5826007461797621</v>
      </c>
      <c r="G8" s="23">
        <f>'1 прогноз частоты'!G7*'2 прогноз среднего'!G8/'входные данные'!G7</f>
        <v>0.4708015199020279</v>
      </c>
    </row>
    <row r="9" spans="1:7" x14ac:dyDescent="0.25">
      <c r="A9" s="5"/>
      <c r="B9" s="3" t="s">
        <v>6</v>
      </c>
      <c r="C9" s="23">
        <f>'1 прогноз частоты'!C8*'2 прогноз среднего'!C9/'входные данные'!C8</f>
        <v>0.64303894988517674</v>
      </c>
      <c r="D9" s="23">
        <f>'1 прогноз частоты'!D8*'2 прогноз среднего'!D9/'входные данные'!D8</f>
        <v>0.62947741259640577</v>
      </c>
      <c r="E9" s="23">
        <f>'1 прогноз частоты'!E8*'2 прогноз среднего'!E9/'входные данные'!E8</f>
        <v>0.60275816411170469</v>
      </c>
      <c r="F9" s="23">
        <f>'1 прогноз частоты'!F8*'2 прогноз среднего'!F9/'входные данные'!F8</f>
        <v>0.49553954020510949</v>
      </c>
      <c r="G9" s="23">
        <f>'1 прогноз частоты'!G8*'2 прогноз среднего'!G9/'входные данные'!G8</f>
        <v>0.41101071962137881</v>
      </c>
    </row>
    <row r="10" spans="1:7" x14ac:dyDescent="0.25">
      <c r="A10" s="5"/>
      <c r="B10" s="3" t="s">
        <v>7</v>
      </c>
      <c r="C10" s="23">
        <f>'1 прогноз частоты'!C9*'2 прогноз среднего'!C10/'входные данные'!C9</f>
        <v>0.93407811084663384</v>
      </c>
      <c r="D10" s="23">
        <f>'1 прогноз частоты'!D9*'2 прогноз среднего'!D10/'входные данные'!D9</f>
        <v>0.67873143801303304</v>
      </c>
      <c r="E10" s="23">
        <f>'1 прогноз частоты'!E9*'2 прогноз среднего'!E10/'входные данные'!E9</f>
        <v>0.58226061281200425</v>
      </c>
      <c r="F10" s="23">
        <f>'1 прогноз частоты'!F9*'2 прогноз среднего'!F10/'входные данные'!F9</f>
        <v>0.49754039812486717</v>
      </c>
      <c r="G10" s="23">
        <f>'1 прогноз частоты'!G9*'2 прогноз среднего'!G10/'входные данные'!G9</f>
        <v>0.49704764064029788</v>
      </c>
    </row>
    <row r="11" spans="1:7" x14ac:dyDescent="0.25">
      <c r="A11" s="5"/>
      <c r="B11" s="3" t="s">
        <v>8</v>
      </c>
      <c r="C11" s="23">
        <f>'1 прогноз частоты'!C10*'2 прогноз среднего'!C11/'входные данные'!C10</f>
        <v>0.9045414227799653</v>
      </c>
      <c r="D11" s="23">
        <f>'1 прогноз частоты'!D10*'2 прогноз среднего'!D11/'входные данные'!D10</f>
        <v>0.6062300205043134</v>
      </c>
      <c r="E11" s="23">
        <f>'1 прогноз частоты'!E10*'2 прогноз среднего'!E11/'входные данные'!E10</f>
        <v>0.48557865255742366</v>
      </c>
      <c r="F11" s="23">
        <f>'1 прогноз частоты'!F10*'2 прогноз среднего'!F11/'входные данные'!F10</f>
        <v>0.55253392882141883</v>
      </c>
      <c r="G11" s="24">
        <f>'1 прогноз частоты'!G10*'2 прогноз среднего'!G11/'входные данные'!G10</f>
        <v>0.55049720386168832</v>
      </c>
    </row>
    <row r="12" spans="1:7" x14ac:dyDescent="0.25">
      <c r="A12" s="5"/>
      <c r="B12" s="3" t="s">
        <v>9</v>
      </c>
      <c r="C12" s="23">
        <f>'1 прогноз частоты'!C11*'2 прогноз среднего'!C12/'входные данные'!C11</f>
        <v>0.68924686955681791</v>
      </c>
      <c r="D12" s="23">
        <f>'1 прогноз частоты'!D11*'2 прогноз среднего'!D12/'входные данные'!D11</f>
        <v>0.48490417320272694</v>
      </c>
      <c r="E12" s="23">
        <f>'1 прогноз частоты'!E11*'2 прогноз среднего'!E12/'входные данные'!E11</f>
        <v>0.60343319058638811</v>
      </c>
      <c r="F12" s="24">
        <f>'1 прогноз частоты'!F11*'2 прогноз среднего'!F12/'входные данные'!F11</f>
        <v>0.58090153718975945</v>
      </c>
      <c r="G12" s="24">
        <f>'1 прогноз частоты'!G11*'2 прогноз среднего'!G12/'входные данные'!G11</f>
        <v>0.46197765351012038</v>
      </c>
    </row>
    <row r="13" spans="1:7" x14ac:dyDescent="0.25">
      <c r="A13" s="5"/>
      <c r="B13" s="3" t="s">
        <v>10</v>
      </c>
      <c r="C13" s="23">
        <f>'1 прогноз частоты'!C12*'2 прогноз среднего'!C13/'входные данные'!C12</f>
        <v>0.63548668053624657</v>
      </c>
      <c r="D13" s="23">
        <f>'1 прогноз частоты'!D12*'2 прогноз среднего'!D13/'входные данные'!D12</f>
        <v>0.60075374629543821</v>
      </c>
      <c r="E13" s="24">
        <f>'1 прогноз частоты'!E12*'2 прогноз среднего'!E13/'входные данные'!E12</f>
        <v>0.56378166494503235</v>
      </c>
      <c r="F13" s="24">
        <f>'1 прогноз частоты'!F12*'2 прогноз среднего'!F13/'входные данные'!F12</f>
        <v>0.46353454388879578</v>
      </c>
      <c r="G13" s="24">
        <f>'1 прогноз частоты'!G12*'2 прогноз среднего'!G13/'входные данные'!G12</f>
        <v>0.35981442581533801</v>
      </c>
    </row>
    <row r="14" spans="1:7" x14ac:dyDescent="0.25">
      <c r="A14" s="5"/>
      <c r="B14" s="3" t="s">
        <v>11</v>
      </c>
      <c r="C14" s="23">
        <f>'1 прогноз частоты'!C13*'2 прогноз среднего'!C14/'входные данные'!C13</f>
        <v>0.76539476633649495</v>
      </c>
      <c r="D14" s="24">
        <f>'1 прогноз частоты'!D13*'2 прогноз среднего'!D14/'входные данные'!D13</f>
        <v>0.59585103056771171</v>
      </c>
      <c r="E14" s="24">
        <f>'1 прогноз частоты'!E13*'2 прогноз среднего'!E14/'входные данные'!E13</f>
        <v>0.51161488672804267</v>
      </c>
      <c r="F14" s="24">
        <f>'1 прогноз частоты'!F13*'2 прогноз среднего'!F14/'входные данные'!F13</f>
        <v>0.40820587119290752</v>
      </c>
      <c r="G14" s="24">
        <f>'1 прогноз частоты'!G13*'2 прогноз среднего'!G14/'входные данные'!G13</f>
        <v>0.38304254130939319</v>
      </c>
    </row>
    <row r="16" spans="1:7" x14ac:dyDescent="0.25">
      <c r="A16" t="s">
        <v>24</v>
      </c>
      <c r="C16" s="17" t="s">
        <v>18</v>
      </c>
      <c r="D16" s="17"/>
      <c r="E16" s="17"/>
      <c r="F16" s="17"/>
      <c r="G16" s="17"/>
    </row>
    <row r="17" spans="1:7" x14ac:dyDescent="0.25">
      <c r="C17" s="19">
        <v>0</v>
      </c>
      <c r="D17" s="19">
        <v>1</v>
      </c>
      <c r="E17" s="19">
        <v>2</v>
      </c>
      <c r="F17" s="19">
        <v>3</v>
      </c>
      <c r="G17" s="19">
        <v>4</v>
      </c>
    </row>
    <row r="18" spans="1:7" x14ac:dyDescent="0.25">
      <c r="B18" s="3" t="s">
        <v>8</v>
      </c>
      <c r="C18"/>
      <c r="D18" s="25"/>
      <c r="E18" s="25"/>
      <c r="F18" s="25"/>
      <c r="G18" s="26">
        <f>G11*'входные данные'!G10*'входные данные'!G54</f>
        <v>63956178.316070586</v>
      </c>
    </row>
    <row r="19" spans="1:7" x14ac:dyDescent="0.25">
      <c r="B19" s="3" t="s">
        <v>9</v>
      </c>
      <c r="C19"/>
      <c r="D19" s="25"/>
      <c r="E19" s="25"/>
      <c r="F19" s="26">
        <f>F12*'входные данные'!F11*'входные данные'!F55</f>
        <v>111996371.81648226</v>
      </c>
      <c r="G19" s="27">
        <f>G12*'входные данные'!G11*'входные данные'!G55</f>
        <v>46741680.766138233</v>
      </c>
    </row>
    <row r="20" spans="1:7" x14ac:dyDescent="0.25">
      <c r="B20" s="3" t="s">
        <v>10</v>
      </c>
      <c r="C20"/>
      <c r="D20" s="25"/>
      <c r="E20" s="26">
        <f>E13*'входные данные'!E12*'входные данные'!E56</f>
        <v>141691218.17426094</v>
      </c>
      <c r="F20" s="27">
        <f>F13*'входные данные'!F12*'входные данные'!F56</f>
        <v>116394495.53968877</v>
      </c>
      <c r="G20" s="28">
        <f>G13*'входные данные'!G12*'входные данные'!G56</f>
        <v>46761322.005997352</v>
      </c>
    </row>
    <row r="21" spans="1:7" x14ac:dyDescent="0.25">
      <c r="B21" s="3" t="s">
        <v>11</v>
      </c>
      <c r="C21"/>
      <c r="D21" s="26">
        <f>D14*'входные данные'!D13*'входные данные'!D57</f>
        <v>181769434.78096178</v>
      </c>
      <c r="E21" s="27">
        <f>E14*'входные данные'!E13*'входные данные'!E57</f>
        <v>154942088.94014436</v>
      </c>
      <c r="F21" s="28">
        <f>F14*'входные данные'!F13*'входные данные'!F57</f>
        <v>123510677.2715992</v>
      </c>
      <c r="G21" s="25">
        <f>G14*'входные данные'!G13*'входные данные'!G57</f>
        <v>60549440.473369926</v>
      </c>
    </row>
    <row r="22" spans="1:7" x14ac:dyDescent="0.25">
      <c r="C22"/>
      <c r="D22"/>
      <c r="E22"/>
      <c r="F22"/>
      <c r="G22"/>
    </row>
    <row r="23" spans="1:7" x14ac:dyDescent="0.25">
      <c r="C23"/>
      <c r="D23"/>
      <c r="E23"/>
      <c r="F23"/>
      <c r="G23"/>
    </row>
    <row r="24" spans="1:7" x14ac:dyDescent="0.25">
      <c r="A24" t="s">
        <v>25</v>
      </c>
      <c r="C24" s="17" t="s">
        <v>18</v>
      </c>
      <c r="D24" s="17"/>
      <c r="E24" s="17"/>
      <c r="F24" s="17"/>
      <c r="G24" s="17"/>
    </row>
    <row r="25" spans="1:7" x14ac:dyDescent="0.25">
      <c r="C25" s="19">
        <v>0</v>
      </c>
      <c r="D25" s="19">
        <v>1</v>
      </c>
      <c r="E25" s="19">
        <v>2</v>
      </c>
      <c r="F25" s="19">
        <v>3</v>
      </c>
      <c r="G25" s="19">
        <v>4</v>
      </c>
    </row>
    <row r="26" spans="1:7" x14ac:dyDescent="0.25">
      <c r="B26" s="3" t="s">
        <v>8</v>
      </c>
      <c r="C26"/>
      <c r="D26" s="25"/>
      <c r="E26" s="25"/>
      <c r="F26" s="25"/>
      <c r="G26" s="26">
        <f>'входные данные'!G54*'входные данные'!G10</f>
        <v>116178934.00261392</v>
      </c>
    </row>
    <row r="27" spans="1:7" x14ac:dyDescent="0.25">
      <c r="B27" s="3" t="s">
        <v>9</v>
      </c>
      <c r="C27"/>
      <c r="D27" s="25"/>
      <c r="E27" s="25"/>
      <c r="F27" s="26">
        <f>'входные данные'!F55*'входные данные'!F11</f>
        <v>192797513.25549877</v>
      </c>
      <c r="G27" s="27">
        <f>'входные данные'!G55*'входные данные'!G11</f>
        <v>101177363.04124996</v>
      </c>
    </row>
    <row r="28" spans="1:7" x14ac:dyDescent="0.25">
      <c r="B28" s="3" t="s">
        <v>10</v>
      </c>
      <c r="C28"/>
      <c r="D28" s="25"/>
      <c r="E28" s="26">
        <f>'входные данные'!E56*'входные данные'!E12</f>
        <v>251322855.96424207</v>
      </c>
      <c r="F28" s="27">
        <f>'входные данные'!F56*'входные данные'!F12</f>
        <v>251102096.0017435</v>
      </c>
      <c r="G28" s="28">
        <f>'входные данные'!G56*'входные данные'!G12</f>
        <v>129959553.17810392</v>
      </c>
    </row>
    <row r="29" spans="1:7" x14ac:dyDescent="0.25">
      <c r="B29" s="3" t="s">
        <v>11</v>
      </c>
      <c r="C29"/>
      <c r="D29" s="26">
        <f>'входные данные'!D57*'входные данные'!D13</f>
        <v>305058522.10707176</v>
      </c>
      <c r="E29" s="27">
        <f>'входные данные'!E57*'входные данные'!E13</f>
        <v>302849062.7609638</v>
      </c>
      <c r="F29" s="28">
        <f>'входные данные'!F57*'входные данные'!F13</f>
        <v>302569575.76494843</v>
      </c>
      <c r="G29" s="25">
        <f>'входные данные'!G57*'входные данные'!G13</f>
        <v>158074975.86661687</v>
      </c>
    </row>
    <row r="30" spans="1:7" x14ac:dyDescent="0.25">
      <c r="C30"/>
      <c r="D30"/>
      <c r="E30"/>
      <c r="F30"/>
      <c r="G30"/>
    </row>
    <row r="31" spans="1:7" x14ac:dyDescent="0.25">
      <c r="C31"/>
      <c r="D31"/>
      <c r="E31"/>
      <c r="F31"/>
      <c r="G31"/>
    </row>
    <row r="32" spans="1:7" x14ac:dyDescent="0.25">
      <c r="C32"/>
      <c r="D32"/>
      <c r="E32"/>
      <c r="F32"/>
      <c r="G32"/>
    </row>
    <row r="33" spans="1:26" x14ac:dyDescent="0.25">
      <c r="A33" t="s">
        <v>26</v>
      </c>
      <c r="B33" t="s">
        <v>27</v>
      </c>
      <c r="C33"/>
      <c r="D33" t="s">
        <v>28</v>
      </c>
      <c r="E33" t="s">
        <v>29</v>
      </c>
      <c r="F33" t="s">
        <v>30</v>
      </c>
      <c r="G33" t="s">
        <v>31</v>
      </c>
    </row>
    <row r="34" spans="1:26" x14ac:dyDescent="0.25">
      <c r="B34" t="s">
        <v>25</v>
      </c>
      <c r="C34"/>
      <c r="D34" s="7">
        <f>D29+E28+F27+G26</f>
        <v>865357825.32942653</v>
      </c>
      <c r="E34" s="7">
        <f t="shared" ref="E34:G34" si="0">E29+F28+G27+H26</f>
        <v>655128521.80395722</v>
      </c>
      <c r="F34" s="7">
        <f t="shared" si="0"/>
        <v>432529128.94305235</v>
      </c>
      <c r="G34" s="7">
        <f t="shared" si="0"/>
        <v>158074975.86661687</v>
      </c>
    </row>
    <row r="35" spans="1:26" x14ac:dyDescent="0.25">
      <c r="B35" t="s">
        <v>24</v>
      </c>
      <c r="C35"/>
      <c r="D35" s="7">
        <f>D21+E20+F19+G18</f>
        <v>499413203.08777559</v>
      </c>
      <c r="E35" s="7">
        <f t="shared" ref="E35:G35" si="1">E21+F20+G19+H18</f>
        <v>318078265.24597138</v>
      </c>
      <c r="F35" s="7">
        <f t="shared" si="1"/>
        <v>170271999.27759656</v>
      </c>
      <c r="G35" s="7">
        <f t="shared" si="1"/>
        <v>60549440.473369926</v>
      </c>
    </row>
    <row r="36" spans="1:26" x14ac:dyDescent="0.25">
      <c r="B36" t="s">
        <v>14</v>
      </c>
      <c r="C36"/>
      <c r="D36" s="6">
        <f>D35/D34</f>
        <v>0.57711756740358566</v>
      </c>
      <c r="E36" s="6">
        <f t="shared" ref="E36:G36" si="2">E35/E34</f>
        <v>0.48552040501932864</v>
      </c>
      <c r="F36" s="6">
        <f t="shared" si="2"/>
        <v>0.39366597041378665</v>
      </c>
      <c r="G36" s="6">
        <f t="shared" si="2"/>
        <v>0.38304254130939319</v>
      </c>
    </row>
    <row r="37" spans="1:26" x14ac:dyDescent="0.25">
      <c r="C37"/>
      <c r="D37"/>
      <c r="E37"/>
      <c r="F37"/>
      <c r="G37"/>
    </row>
    <row r="38" spans="1:26" x14ac:dyDescent="0.25">
      <c r="B38" t="s">
        <v>34</v>
      </c>
      <c r="C38"/>
      <c r="D38" s="6">
        <v>0.29561681240713955</v>
      </c>
      <c r="E38" s="6">
        <v>0.44129575017759232</v>
      </c>
      <c r="F38" s="6">
        <v>0.16040757610127068</v>
      </c>
      <c r="G38" s="6">
        <v>4.5421854257848074E-2</v>
      </c>
      <c r="H38" s="6">
        <v>1.8832180158635345E-2</v>
      </c>
      <c r="I38" s="6">
        <v>9.5970352496809706E-3</v>
      </c>
      <c r="J38" s="6">
        <v>5.0032094423327362E-3</v>
      </c>
      <c r="K38" s="6">
        <v>4.5709600437468419E-3</v>
      </c>
      <c r="L38" s="6">
        <v>3.7610473695375629E-3</v>
      </c>
      <c r="M38" s="6">
        <v>3.7668429677984745E-3</v>
      </c>
      <c r="N38" s="6">
        <v>2.2346870435390781E-3</v>
      </c>
      <c r="O38" s="6">
        <v>2.8207247563491571E-3</v>
      </c>
      <c r="P38" s="6">
        <v>2.1087142733952052E-3</v>
      </c>
      <c r="Q38" s="6">
        <v>1.5815436071815571E-3</v>
      </c>
      <c r="R38" s="6">
        <v>1.1615793005295297E-3</v>
      </c>
      <c r="S38" s="6">
        <v>5.7679488603209171E-4</v>
      </c>
      <c r="T38" s="6">
        <v>9.993708977313674E-4</v>
      </c>
      <c r="U38" s="6">
        <v>2.4331705965963533E-4</v>
      </c>
    </row>
    <row r="39" spans="1:26" x14ac:dyDescent="0.25">
      <c r="C39"/>
    </row>
    <row r="40" spans="1:26" x14ac:dyDescent="0.25">
      <c r="C40"/>
      <c r="D40"/>
      <c r="E40"/>
      <c r="F40"/>
      <c r="G40"/>
    </row>
    <row r="41" spans="1:26" x14ac:dyDescent="0.25">
      <c r="C41"/>
      <c r="D41" t="s">
        <v>28</v>
      </c>
      <c r="E41" t="s">
        <v>29</v>
      </c>
      <c r="F41" t="s">
        <v>30</v>
      </c>
      <c r="G41" t="s">
        <v>31</v>
      </c>
      <c r="H41" t="s">
        <v>33</v>
      </c>
      <c r="I41" t="str">
        <f>(LEFT(E41,4)+1)&amp;RIGHT(E41,2)</f>
        <v>2024_1</v>
      </c>
      <c r="J41" t="str">
        <f t="shared" ref="J41:Z41" si="3">(LEFT(F41,4)+1)&amp;RIGHT(F41,2)</f>
        <v>2024_2</v>
      </c>
      <c r="K41" t="str">
        <f t="shared" si="3"/>
        <v>2024_3</v>
      </c>
      <c r="L41" t="str">
        <f t="shared" si="3"/>
        <v>2024_4</v>
      </c>
      <c r="M41" t="str">
        <f t="shared" si="3"/>
        <v>2025_1</v>
      </c>
      <c r="N41" t="str">
        <f t="shared" si="3"/>
        <v>2025_2</v>
      </c>
      <c r="O41" t="str">
        <f t="shared" si="3"/>
        <v>2025_3</v>
      </c>
      <c r="P41" t="str">
        <f t="shared" si="3"/>
        <v>2025_4</v>
      </c>
      <c r="Q41" t="str">
        <f t="shared" si="3"/>
        <v>2026_1</v>
      </c>
      <c r="R41" t="str">
        <f t="shared" si="3"/>
        <v>2026_2</v>
      </c>
      <c r="S41" t="str">
        <f t="shared" si="3"/>
        <v>2026_3</v>
      </c>
      <c r="T41" t="str">
        <f t="shared" si="3"/>
        <v>2026_4</v>
      </c>
      <c r="U41" t="str">
        <f t="shared" si="3"/>
        <v>2027_1</v>
      </c>
      <c r="V41" t="str">
        <f t="shared" si="3"/>
        <v>2027_2</v>
      </c>
      <c r="W41" t="str">
        <f t="shared" si="3"/>
        <v>2027_3</v>
      </c>
      <c r="X41" t="str">
        <f t="shared" si="3"/>
        <v>2027_4</v>
      </c>
      <c r="Y41" t="str">
        <f t="shared" si="3"/>
        <v>2028_1</v>
      </c>
      <c r="Z41" t="str">
        <f t="shared" si="3"/>
        <v>2028_2</v>
      </c>
    </row>
    <row r="42" spans="1:26" x14ac:dyDescent="0.25">
      <c r="B42" s="10" t="s">
        <v>32</v>
      </c>
      <c r="C42" s="57"/>
      <c r="D42" s="57">
        <f>D35*D38</f>
        <v>147634939.17084765</v>
      </c>
      <c r="E42" s="57">
        <f>E35*D38+D35*E38</f>
        <v>314418206.97322088</v>
      </c>
      <c r="F42" s="57">
        <f>F35*D38+E35*E38+F38*D35</f>
        <v>270811513.72582376</v>
      </c>
      <c r="G42" s="57">
        <f>$D35*G38+$E35*F38+$F35*E38+D38*$G35</f>
        <v>166746179.50492024</v>
      </c>
      <c r="H42" s="57">
        <f t="shared" ref="H42:Z42" si="4">$D35*H38+$E35*G38+$F35*F38+E38*$G35</f>
        <v>77885873.459307626</v>
      </c>
      <c r="I42" s="57">
        <f t="shared" si="4"/>
        <v>28229652.225848645</v>
      </c>
      <c r="J42" s="57">
        <f t="shared" si="4"/>
        <v>11508138.003979739</v>
      </c>
      <c r="K42" s="57">
        <f t="shared" si="4"/>
        <v>6648594.3273131251</v>
      </c>
      <c r="L42" s="57">
        <f t="shared" si="4"/>
        <v>4765241.3441311866</v>
      </c>
      <c r="M42" s="57">
        <f t="shared" si="4"/>
        <v>4158766.5724584442</v>
      </c>
      <c r="N42" s="57">
        <f t="shared" si="4"/>
        <v>3231353.2190278359</v>
      </c>
      <c r="O42" s="57">
        <f t="shared" si="4"/>
        <v>2988629.7606850169</v>
      </c>
      <c r="P42" s="57">
        <f t="shared" si="4"/>
        <v>2558915.8516235021</v>
      </c>
      <c r="Q42" s="57">
        <f t="shared" si="4"/>
        <v>2076179.4304612651</v>
      </c>
      <c r="R42" s="57">
        <f t="shared" si="4"/>
        <v>1613010.987063606</v>
      </c>
      <c r="S42" s="57">
        <f t="shared" si="4"/>
        <v>1054506.171727791</v>
      </c>
      <c r="T42" s="57">
        <f t="shared" si="4"/>
        <v>976110.94818027713</v>
      </c>
      <c r="U42" s="57">
        <f t="shared" si="4"/>
        <v>607938.90874850936</v>
      </c>
      <c r="V42" s="57">
        <f t="shared" si="4"/>
        <v>282483.35663499811</v>
      </c>
      <c r="W42" s="57">
        <f t="shared" si="4"/>
        <v>101941.43088959604</v>
      </c>
      <c r="X42" s="57">
        <f t="shared" si="4"/>
        <v>14732.711820016488</v>
      </c>
      <c r="Y42" s="57">
        <f t="shared" si="4"/>
        <v>0</v>
      </c>
      <c r="Z42" s="57">
        <f t="shared" si="4"/>
        <v>0</v>
      </c>
    </row>
  </sheetData>
  <mergeCells count="4">
    <mergeCell ref="C2:G2"/>
    <mergeCell ref="A4:A14"/>
    <mergeCell ref="C16:G16"/>
    <mergeCell ref="C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входные данные</vt:lpstr>
      <vt:lpstr>1 прогноз частоты</vt:lpstr>
      <vt:lpstr>2 прогноз среднего</vt:lpstr>
      <vt:lpstr>3 прошгноз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Шишкин Сергей Александрович</dc:creator>
  <cp:lastModifiedBy>Шишкин Сергей Александрович</cp:lastModifiedBy>
  <dcterms:created xsi:type="dcterms:W3CDTF">2022-11-08T17:48:56Z</dcterms:created>
  <dcterms:modified xsi:type="dcterms:W3CDTF">2022-11-08T18:48:00Z</dcterms:modified>
</cp:coreProperties>
</file>