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erikova\Desktop\"/>
    </mc:Choice>
  </mc:AlternateContent>
  <bookViews>
    <workbookView xWindow="0" yWindow="0" windowWidth="21675" windowHeight="8715" activeTab="1"/>
  </bookViews>
  <sheets>
    <sheet name="входные данные" sheetId="1" r:id="rId1"/>
    <sheet name="Прогноз андеррайтинговый" sheetId="2" r:id="rId2"/>
  </sheets>
  <calcPr calcId="152511" calcMode="manual"/>
</workbook>
</file>

<file path=xl/calcChain.xml><?xml version="1.0" encoding="utf-8"?>
<calcChain xmlns="http://schemas.openxmlformats.org/spreadsheetml/2006/main">
  <c r="C44" i="2" l="1"/>
  <c r="D44" i="2"/>
  <c r="E44" i="2"/>
  <c r="F44" i="2"/>
  <c r="G44" i="2"/>
  <c r="H44" i="2"/>
  <c r="I44" i="2"/>
  <c r="J44" i="2"/>
  <c r="K44" i="2"/>
  <c r="B44" i="2"/>
  <c r="C39" i="2"/>
  <c r="D39" i="2" s="1"/>
  <c r="E39" i="2" s="1"/>
  <c r="F39" i="2" s="1"/>
  <c r="G39" i="2" s="1"/>
  <c r="H39" i="2" s="1"/>
  <c r="I39" i="2" s="1"/>
  <c r="J39" i="2" s="1"/>
  <c r="K39" i="2" s="1"/>
  <c r="R3" i="2" l="1"/>
  <c r="R4" i="2"/>
  <c r="R5" i="2"/>
  <c r="R6" i="2"/>
  <c r="R7" i="2"/>
  <c r="R8" i="2"/>
  <c r="R9" i="2"/>
  <c r="R10" i="2"/>
  <c r="R11" i="2"/>
  <c r="R12" i="2"/>
  <c r="R13" i="2"/>
  <c r="N4" i="2"/>
  <c r="N5" i="2" s="1"/>
  <c r="N6" i="2" s="1"/>
  <c r="N7" i="2" s="1"/>
  <c r="N8" i="2" s="1"/>
  <c r="N9" i="2" s="1"/>
  <c r="N10" i="2" s="1"/>
  <c r="N11" i="2" s="1"/>
  <c r="N12" i="2" s="1"/>
  <c r="N13" i="2" s="1"/>
  <c r="D3" i="2" l="1"/>
  <c r="E3" i="2"/>
  <c r="F3" i="2"/>
  <c r="G3" i="2"/>
  <c r="H3" i="2"/>
  <c r="I3" i="2"/>
  <c r="J3" i="2"/>
  <c r="K3" i="2"/>
  <c r="L3" i="2"/>
  <c r="M3" i="2"/>
  <c r="O3" i="2" s="1"/>
  <c r="D4" i="2"/>
  <c r="E4" i="2"/>
  <c r="F4" i="2"/>
  <c r="G4" i="2"/>
  <c r="H4" i="2"/>
  <c r="I4" i="2"/>
  <c r="J4" i="2"/>
  <c r="K4" i="2"/>
  <c r="L4" i="2"/>
  <c r="O4" i="2" s="1"/>
  <c r="M4" i="2"/>
  <c r="D5" i="2"/>
  <c r="E5" i="2"/>
  <c r="F5" i="2"/>
  <c r="G5" i="2"/>
  <c r="H5" i="2"/>
  <c r="I5" i="2"/>
  <c r="J5" i="2"/>
  <c r="K5" i="2"/>
  <c r="O5" i="2" s="1"/>
  <c r="L5" i="2"/>
  <c r="M5" i="2"/>
  <c r="D6" i="2"/>
  <c r="E6" i="2"/>
  <c r="F6" i="2"/>
  <c r="G6" i="2"/>
  <c r="H6" i="2"/>
  <c r="I6" i="2"/>
  <c r="J6" i="2"/>
  <c r="O6" i="2" s="1"/>
  <c r="K6" i="2"/>
  <c r="L6" i="2"/>
  <c r="M6" i="2"/>
  <c r="D7" i="2"/>
  <c r="E7" i="2"/>
  <c r="F7" i="2"/>
  <c r="G7" i="2"/>
  <c r="H7" i="2"/>
  <c r="I7" i="2"/>
  <c r="O7" i="2" s="1"/>
  <c r="J7" i="2"/>
  <c r="K7" i="2"/>
  <c r="L7" i="2"/>
  <c r="M7" i="2"/>
  <c r="D8" i="2"/>
  <c r="E8" i="2"/>
  <c r="F8" i="2"/>
  <c r="G8" i="2"/>
  <c r="G21" i="2" s="1"/>
  <c r="H8" i="2"/>
  <c r="O8" i="2" s="1"/>
  <c r="I8" i="2"/>
  <c r="J8" i="2"/>
  <c r="K8" i="2"/>
  <c r="L8" i="2"/>
  <c r="M8" i="2"/>
  <c r="D9" i="2"/>
  <c r="E9" i="2"/>
  <c r="F9" i="2"/>
  <c r="G9" i="2"/>
  <c r="O9" i="2" s="1"/>
  <c r="H9" i="2"/>
  <c r="I9" i="2"/>
  <c r="J9" i="2"/>
  <c r="K9" i="2"/>
  <c r="L9" i="2"/>
  <c r="M9" i="2"/>
  <c r="D10" i="2"/>
  <c r="E10" i="2"/>
  <c r="F10" i="2"/>
  <c r="O10" i="2" s="1"/>
  <c r="G10" i="2"/>
  <c r="H10" i="2"/>
  <c r="I10" i="2"/>
  <c r="J10" i="2"/>
  <c r="K10" i="2"/>
  <c r="L10" i="2"/>
  <c r="M10" i="2"/>
  <c r="D11" i="2"/>
  <c r="E11" i="2"/>
  <c r="O11" i="2" s="1"/>
  <c r="F11" i="2"/>
  <c r="G11" i="2"/>
  <c r="H11" i="2"/>
  <c r="I11" i="2"/>
  <c r="J11" i="2"/>
  <c r="K11" i="2"/>
  <c r="L11" i="2"/>
  <c r="M11" i="2"/>
  <c r="D12" i="2"/>
  <c r="O12" i="2" s="1"/>
  <c r="E12" i="2"/>
  <c r="F12" i="2"/>
  <c r="G12" i="2"/>
  <c r="H12" i="2"/>
  <c r="I12" i="2"/>
  <c r="J12" i="2"/>
  <c r="K12" i="2"/>
  <c r="L12" i="2"/>
  <c r="M12" i="2"/>
  <c r="D13" i="2"/>
  <c r="E13" i="2"/>
  <c r="F13" i="2"/>
  <c r="G13" i="2"/>
  <c r="H13" i="2"/>
  <c r="I13" i="2"/>
  <c r="J13" i="2"/>
  <c r="K13" i="2"/>
  <c r="L13" i="2"/>
  <c r="M13" i="2"/>
  <c r="C4" i="2"/>
  <c r="C5" i="2"/>
  <c r="C6" i="2"/>
  <c r="C7" i="2"/>
  <c r="C8" i="2"/>
  <c r="C9" i="2"/>
  <c r="C10" i="2"/>
  <c r="C11" i="2"/>
  <c r="C12" i="2"/>
  <c r="C13" i="2"/>
  <c r="O13" i="2" s="1"/>
  <c r="C3" i="2"/>
  <c r="D16" i="2" s="1"/>
  <c r="T13" i="2"/>
  <c r="T12" i="2"/>
  <c r="T11" i="2"/>
  <c r="T10" i="2"/>
  <c r="T9" i="2"/>
  <c r="T8" i="2"/>
  <c r="T7" i="2"/>
  <c r="T6" i="2"/>
  <c r="T5" i="2"/>
  <c r="T4" i="2"/>
  <c r="T3" i="2"/>
  <c r="Q3" i="2" l="1"/>
  <c r="E16" i="2"/>
  <c r="H20" i="2"/>
  <c r="F22" i="2"/>
  <c r="J18" i="2"/>
  <c r="F18" i="2"/>
  <c r="J16" i="2"/>
  <c r="F16" i="2"/>
  <c r="D21" i="2"/>
  <c r="D17" i="2"/>
  <c r="E24" i="2"/>
  <c r="E22" i="2"/>
  <c r="H21" i="2"/>
  <c r="I20" i="2"/>
  <c r="E20" i="2"/>
  <c r="G19" i="2"/>
  <c r="I18" i="2"/>
  <c r="E18" i="2"/>
  <c r="L17" i="2"/>
  <c r="H17" i="2"/>
  <c r="M16" i="2"/>
  <c r="I16" i="2"/>
  <c r="G17" i="2"/>
  <c r="L27" i="2"/>
  <c r="H27" i="2"/>
  <c r="D27" i="2"/>
  <c r="E23" i="2"/>
  <c r="G22" i="2"/>
  <c r="E21" i="2"/>
  <c r="I19" i="2"/>
  <c r="E19" i="2"/>
  <c r="K18" i="2"/>
  <c r="G18" i="2"/>
  <c r="I17" i="2"/>
  <c r="E17" i="2"/>
  <c r="L16" i="2"/>
  <c r="G16" i="2"/>
  <c r="D24" i="2"/>
  <c r="F23" i="2"/>
  <c r="D22" i="2"/>
  <c r="F21" i="2"/>
  <c r="D20" i="2"/>
  <c r="J19" i="2"/>
  <c r="F19" i="2"/>
  <c r="H18" i="2"/>
  <c r="D18" i="2"/>
  <c r="J17" i="2"/>
  <c r="F17" i="2"/>
  <c r="K17" i="2"/>
  <c r="K27" i="2"/>
  <c r="D25" i="2"/>
  <c r="D23" i="2"/>
  <c r="F20" i="2"/>
  <c r="H19" i="2"/>
  <c r="D19" i="2"/>
  <c r="J27" i="2"/>
  <c r="F27" i="2"/>
  <c r="G27" i="2"/>
  <c r="M27" i="2"/>
  <c r="M28" i="2" s="1"/>
  <c r="I27" i="2"/>
  <c r="E27" i="2"/>
  <c r="H16" i="2"/>
  <c r="G20" i="2"/>
  <c r="K16" i="2"/>
  <c r="P4" i="2" l="1"/>
  <c r="Q4" i="2" s="1"/>
  <c r="S4" i="2" s="1"/>
  <c r="U4" i="2" s="1"/>
  <c r="V4" i="2" s="1"/>
  <c r="S3" i="2"/>
  <c r="U3" i="2" s="1"/>
  <c r="V3" i="2" s="1"/>
  <c r="K28" i="2"/>
  <c r="L28" i="2"/>
  <c r="E28" i="2"/>
  <c r="G28" i="2"/>
  <c r="D28" i="2"/>
  <c r="F28" i="2"/>
  <c r="H28" i="2"/>
  <c r="I28" i="2"/>
  <c r="J28" i="2"/>
  <c r="P10" i="2" l="1"/>
  <c r="Q10" i="2" s="1"/>
  <c r="S10" i="2" s="1"/>
  <c r="U10" i="2" s="1"/>
  <c r="V10" i="2" s="1"/>
  <c r="P8" i="2"/>
  <c r="Q8" i="2" s="1"/>
  <c r="S8" i="2" s="1"/>
  <c r="U8" i="2" s="1"/>
  <c r="V8" i="2" s="1"/>
  <c r="P9" i="2"/>
  <c r="P12" i="2"/>
  <c r="P11" i="2"/>
  <c r="P5" i="2"/>
  <c r="Q5" i="2" s="1"/>
  <c r="P7" i="2"/>
  <c r="Q7" i="2" s="1"/>
  <c r="S7" i="2" s="1"/>
  <c r="U7" i="2" s="1"/>
  <c r="V7" i="2" s="1"/>
  <c r="P13" i="2"/>
  <c r="Q13" i="2" s="1"/>
  <c r="S13" i="2" s="1"/>
  <c r="U13" i="2" s="1"/>
  <c r="V13" i="2" s="1"/>
  <c r="B36" i="2"/>
  <c r="P6" i="2"/>
  <c r="Q6" i="2" s="1"/>
  <c r="S6" i="2" s="1"/>
  <c r="U6" i="2" s="1"/>
  <c r="V6" i="2" s="1"/>
  <c r="Q9" i="2"/>
  <c r="S9" i="2" s="1"/>
  <c r="U9" i="2" s="1"/>
  <c r="V9" i="2" s="1"/>
  <c r="Q12" i="2"/>
  <c r="S12" i="2" s="1"/>
  <c r="U12" i="2" s="1"/>
  <c r="V12" i="2" s="1"/>
  <c r="Q11" i="2"/>
  <c r="S11" i="2" s="1"/>
  <c r="U11" i="2" s="1"/>
  <c r="V11" i="2" s="1"/>
  <c r="W3" i="2" l="1"/>
  <c r="X4" i="2" s="1"/>
  <c r="Y4" i="2" s="1"/>
  <c r="C36" i="2"/>
  <c r="S5" i="2"/>
  <c r="U5" i="2" s="1"/>
  <c r="V5" i="2" s="1"/>
  <c r="X11" i="2"/>
  <c r="Y11" i="2" s="1"/>
  <c r="X6" i="2"/>
  <c r="Y6" i="2" s="1"/>
  <c r="X7" i="2"/>
  <c r="Y7" i="2" s="1"/>
  <c r="X3" i="2"/>
  <c r="Y3" i="2" s="1"/>
  <c r="Z3" i="2" s="1"/>
  <c r="AA3" i="2" s="1"/>
  <c r="V14" i="2"/>
  <c r="X13" i="2" l="1"/>
  <c r="Y13" i="2" s="1"/>
  <c r="Z13" i="2" s="1"/>
  <c r="AA13" i="2" s="1"/>
  <c r="D36" i="2"/>
  <c r="X5" i="2"/>
  <c r="Y5" i="2" s="1"/>
  <c r="Z5" i="2" s="1"/>
  <c r="AA5" i="2" s="1"/>
  <c r="X9" i="2"/>
  <c r="Y9" i="2" s="1"/>
  <c r="Z9" i="2" s="1"/>
  <c r="AA9" i="2" s="1"/>
  <c r="X12" i="2"/>
  <c r="Y12" i="2" s="1"/>
  <c r="X10" i="2"/>
  <c r="Y10" i="2" s="1"/>
  <c r="Z10" i="2" s="1"/>
  <c r="AA10" i="2" s="1"/>
  <c r="X8" i="2"/>
  <c r="Y8" i="2" s="1"/>
  <c r="Z8" i="2" s="1"/>
  <c r="AA8" i="2" s="1"/>
  <c r="Z12" i="2"/>
  <c r="AA12" i="2" s="1"/>
  <c r="Z4" i="2"/>
  <c r="AA4" i="2" s="1"/>
  <c r="Z6" i="2"/>
  <c r="AA6" i="2" s="1"/>
  <c r="Z7" i="2"/>
  <c r="AA7" i="2" s="1"/>
  <c r="Z11" i="2"/>
  <c r="AA11" i="2" s="1"/>
  <c r="E36" i="2" l="1"/>
  <c r="F36" i="2" s="1"/>
  <c r="AA14" i="2"/>
  <c r="B32" i="2" s="1"/>
  <c r="G36" i="2" l="1"/>
  <c r="H36" i="2" s="1"/>
  <c r="B40" i="2"/>
  <c r="B47" i="2" s="1"/>
  <c r="C40" i="2"/>
  <c r="C47" i="2" s="1"/>
  <c r="D40" i="2"/>
  <c r="D47" i="2" s="1"/>
  <c r="E40" i="2"/>
  <c r="E47" i="2" s="1"/>
  <c r="F40" i="2"/>
  <c r="F47" i="2" s="1"/>
  <c r="H40" i="2" l="1"/>
  <c r="H47" i="2" s="1"/>
  <c r="I36" i="2"/>
  <c r="J36" i="2" s="1"/>
  <c r="K36" i="2" s="1"/>
  <c r="K40" i="2" s="1"/>
  <c r="K47" i="2" s="1"/>
  <c r="G40" i="2"/>
  <c r="G47" i="2" s="1"/>
  <c r="J40" i="2" l="1"/>
  <c r="J47" i="2" s="1"/>
  <c r="I40" i="2"/>
  <c r="I47" i="2" s="1"/>
  <c r="B49" i="2" l="1"/>
</calcChain>
</file>

<file path=xl/sharedStrings.xml><?xml version="1.0" encoding="utf-8"?>
<sst xmlns="http://schemas.openxmlformats.org/spreadsheetml/2006/main" count="90" uniqueCount="38">
  <si>
    <t>2020_1</t>
  </si>
  <si>
    <t>2020_2</t>
  </si>
  <si>
    <t>2020_3</t>
  </si>
  <si>
    <t>2020_4</t>
  </si>
  <si>
    <t>2021_1</t>
  </si>
  <si>
    <t>2021_2</t>
  </si>
  <si>
    <t>2021_3</t>
  </si>
  <si>
    <t>2021_4</t>
  </si>
  <si>
    <t>2022_1</t>
  </si>
  <si>
    <t>2022_2</t>
  </si>
  <si>
    <t>2022_3</t>
  </si>
  <si>
    <t>Входные данные</t>
  </si>
  <si>
    <t>Квартал начала</t>
  </si>
  <si>
    <t>Треугольник оплаченных убытков</t>
  </si>
  <si>
    <t>Развитие между кварталом начала и кварталом выплаты</t>
  </si>
  <si>
    <t>РЗУ</t>
  </si>
  <si>
    <t>Коэффициенты развития</t>
  </si>
  <si>
    <t>Выбранный коэф-т развития</t>
  </si>
  <si>
    <t>Кумулятивный</t>
  </si>
  <si>
    <t>ККРУ</t>
  </si>
  <si>
    <t>Выплаты</t>
  </si>
  <si>
    <t>Итоговый убыток</t>
  </si>
  <si>
    <t>РЗУ+РПНУ</t>
  </si>
  <si>
    <t>Цепная лестница</t>
  </si>
  <si>
    <t>Коэф-т уб-ти</t>
  </si>
  <si>
    <t>БФ</t>
  </si>
  <si>
    <t>Резерв убытков анд</t>
  </si>
  <si>
    <t>РУ 30.09.2022</t>
  </si>
  <si>
    <t>Payment Pattern</t>
  </si>
  <si>
    <t>ДПП</t>
  </si>
  <si>
    <t>ДПП не дисконтированный 30.09.2022</t>
  </si>
  <si>
    <t>Годовая ставка дисконтирования</t>
  </si>
  <si>
    <t>Квартальная ставка дисконтирования</t>
  </si>
  <si>
    <t>Период отстояния от погашения</t>
  </si>
  <si>
    <t>ДПП дисконтированный</t>
  </si>
  <si>
    <t>Итого</t>
  </si>
  <si>
    <t>Начисленная премия</t>
  </si>
  <si>
    <t>РПНУ анд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</si>
</sst>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\ _₽_-;\-* #,##0\ _₽_-;_-* &quot;-&quot;??\ _₽_-;_-@_-"/>
  </numFmts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rgb="FF363636"/>
      <name val="Tahoma"/>
      <family val="2"/>
    </font>
    <font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9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8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rgb="FFDCDCDC"/>
      </left>
      <right style="thin">
        <color rgb="FFDCDCDC"/>
      </right>
      <top style="thin">
        <color rgb="FFDCDCDC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DCDCDC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otted">
        <color theme="0" tint="-0.34998626667073579"/>
      </right>
      <top/>
      <bottom/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39">
    <xf numFmtId="0" fontId="0" fillId="0" borderId="0" xfId="0"/>
    <xf numFmtId="0" fontId="2" fillId="2" borderId="1" xfId="0" applyNumberFormat="1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left" vertical="center"/>
    </xf>
    <xf numFmtId="3" fontId="0" fillId="0" borderId="2" xfId="0" applyNumberFormat="1" applyBorder="1"/>
    <xf numFmtId="3" fontId="0" fillId="0" borderId="0" xfId="0" applyNumberFormat="1"/>
    <xf numFmtId="0" fontId="0" fillId="0" borderId="0" xfId="0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0" fillId="0" borderId="0" xfId="0" applyFill="1"/>
    <xf numFmtId="9" fontId="0" fillId="0" borderId="0" xfId="0" applyNumberFormat="1" applyFill="1"/>
    <xf numFmtId="0" fontId="2" fillId="2" borderId="5" xfId="0" applyFont="1" applyFill="1" applyBorder="1" applyAlignment="1">
      <alignment horizontal="left" vertical="center"/>
    </xf>
    <xf numFmtId="3" fontId="0" fillId="0" borderId="5" xfId="0" applyNumberFormat="1" applyBorder="1"/>
    <xf numFmtId="0" fontId="2" fillId="2" borderId="8" xfId="0" applyFont="1" applyFill="1" applyBorder="1" applyAlignment="1">
      <alignment horizontal="left" vertical="center"/>
    </xf>
    <xf numFmtId="3" fontId="0" fillId="0" borderId="8" xfId="0" applyNumberFormat="1" applyBorder="1"/>
    <xf numFmtId="3" fontId="0" fillId="0" borderId="9" xfId="0" applyNumberFormat="1" applyBorder="1"/>
    <xf numFmtId="3" fontId="0" fillId="0" borderId="10" xfId="0" applyNumberFormat="1" applyBorder="1"/>
    <xf numFmtId="3" fontId="0" fillId="0" borderId="0" xfId="0" applyNumberFormat="1" applyBorder="1"/>
    <xf numFmtId="3" fontId="0" fillId="0" borderId="11" xfId="0" applyNumberFormat="1" applyBorder="1"/>
    <xf numFmtId="3" fontId="0" fillId="0" borderId="12" xfId="0" applyNumberFormat="1" applyBorder="1"/>
    <xf numFmtId="3" fontId="0" fillId="0" borderId="13" xfId="0" applyNumberFormat="1" applyBorder="1"/>
    <xf numFmtId="0" fontId="0" fillId="0" borderId="3" xfId="0" applyBorder="1" applyAlignment="1">
      <alignment vertical="center"/>
    </xf>
    <xf numFmtId="43" fontId="0" fillId="0" borderId="0" xfId="1" applyFont="1" applyFill="1"/>
    <xf numFmtId="0" fontId="0" fillId="0" borderId="0" xfId="0" applyBorder="1" applyAlignment="1">
      <alignment horizontal="left" vertical="center" wrapText="1"/>
    </xf>
    <xf numFmtId="43" fontId="0" fillId="0" borderId="0" xfId="1" applyFont="1"/>
    <xf numFmtId="164" fontId="0" fillId="0" borderId="0" xfId="1" applyNumberFormat="1" applyFont="1"/>
    <xf numFmtId="164" fontId="0" fillId="0" borderId="0" xfId="0" applyNumberFormat="1"/>
    <xf numFmtId="164" fontId="0" fillId="3" borderId="0" xfId="0" applyNumberFormat="1" applyFill="1"/>
    <xf numFmtId="9" fontId="0" fillId="0" borderId="0" xfId="2" applyFont="1"/>
    <xf numFmtId="164" fontId="1" fillId="0" borderId="0" xfId="0" applyNumberFormat="1" applyFont="1"/>
    <xf numFmtId="164" fontId="4" fillId="3" borderId="0" xfId="1" applyNumberFormat="1" applyFont="1" applyFill="1"/>
    <xf numFmtId="10" fontId="5" fillId="0" borderId="14" xfId="2" applyNumberFormat="1" applyFont="1" applyBorder="1" applyAlignment="1">
      <alignment horizontal="right" vertical="center"/>
    </xf>
    <xf numFmtId="0" fontId="6" fillId="3" borderId="0" xfId="0" applyFont="1" applyFill="1" applyBorder="1"/>
    <xf numFmtId="14" fontId="0" fillId="0" borderId="0" xfId="0" applyNumberFormat="1"/>
    <xf numFmtId="164" fontId="7" fillId="3" borderId="0" xfId="1" applyNumberFormat="1" applyFont="1" applyFill="1"/>
    <xf numFmtId="164" fontId="7" fillId="3" borderId="0" xfId="0" applyNumberFormat="1" applyFont="1" applyFill="1"/>
    <xf numFmtId="0" fontId="8" fillId="0" borderId="0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2" xfId="0" applyBorder="1" applyAlignment="1">
      <alignment horizontal="center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"/>
  <sheetViews>
    <sheetView workbookViewId="0">
      <selection activeCell="J16" sqref="J16"/>
    </sheetView>
  </sheetViews>
  <sheetFormatPr defaultRowHeight="15" x14ac:dyDescent="0.25"/>
  <cols>
    <col min="1" max="1" width="10.7109375" customWidth="1"/>
    <col min="2" max="2" width="9.42578125" customWidth="1"/>
    <col min="3" max="3" width="11.85546875" customWidth="1"/>
    <col min="5" max="5" width="10.7109375" customWidth="1"/>
    <col min="6" max="6" width="11.28515625" customWidth="1"/>
    <col min="7" max="7" width="12" customWidth="1"/>
    <col min="9" max="9" width="12.140625" customWidth="1"/>
  </cols>
  <sheetData>
    <row r="1" spans="1:21" x14ac:dyDescent="0.25">
      <c r="A1" t="s">
        <v>11</v>
      </c>
      <c r="K1" s="19" t="s">
        <v>14</v>
      </c>
    </row>
    <row r="2" spans="1:21" ht="15.75" thickBot="1" x14ac:dyDescent="0.3">
      <c r="B2" t="s">
        <v>12</v>
      </c>
      <c r="C2" s="1"/>
      <c r="F2" t="s">
        <v>12</v>
      </c>
      <c r="G2" s="1"/>
      <c r="K2" s="1">
        <v>0</v>
      </c>
      <c r="L2" s="1">
        <v>1</v>
      </c>
      <c r="M2" s="1">
        <v>2</v>
      </c>
      <c r="N2" s="1">
        <v>3</v>
      </c>
      <c r="O2" s="1">
        <v>4</v>
      </c>
      <c r="P2" s="1">
        <v>5</v>
      </c>
      <c r="Q2" s="1">
        <v>6</v>
      </c>
      <c r="R2" s="1">
        <v>7</v>
      </c>
      <c r="S2" s="1">
        <v>8</v>
      </c>
      <c r="T2" s="1">
        <v>9</v>
      </c>
      <c r="U2" s="1">
        <v>10</v>
      </c>
    </row>
    <row r="3" spans="1:21" x14ac:dyDescent="0.25">
      <c r="A3" s="35" t="s">
        <v>36</v>
      </c>
      <c r="B3" s="9" t="s">
        <v>0</v>
      </c>
      <c r="C3" s="10">
        <v>3518.3123344171836</v>
      </c>
      <c r="E3" s="35" t="s">
        <v>15</v>
      </c>
      <c r="F3" s="9" t="s">
        <v>0</v>
      </c>
      <c r="G3" s="10">
        <v>13.042950685643001</v>
      </c>
      <c r="I3" s="35" t="s">
        <v>13</v>
      </c>
      <c r="J3" s="9" t="s">
        <v>0</v>
      </c>
      <c r="K3" s="13">
        <v>190.3016728893856</v>
      </c>
      <c r="L3" s="13">
        <v>424.60932524277501</v>
      </c>
      <c r="M3" s="13">
        <v>468.81965145449999</v>
      </c>
      <c r="N3" s="13">
        <v>500.69018901750951</v>
      </c>
      <c r="O3" s="13">
        <v>511.2861320554951</v>
      </c>
      <c r="P3" s="13">
        <v>514.29170097001543</v>
      </c>
      <c r="Q3" s="13">
        <v>514.941924687648</v>
      </c>
      <c r="R3" s="13">
        <v>519.98045088393087</v>
      </c>
      <c r="S3" s="13">
        <v>524.20251556987387</v>
      </c>
      <c r="T3" s="13">
        <v>542.21699532219304</v>
      </c>
      <c r="U3" s="14">
        <v>542.28425708856696</v>
      </c>
    </row>
    <row r="4" spans="1:21" x14ac:dyDescent="0.25">
      <c r="A4" s="36"/>
      <c r="B4" s="2" t="s">
        <v>1</v>
      </c>
      <c r="C4" s="3">
        <v>3416.8614500329109</v>
      </c>
      <c r="E4" s="36"/>
      <c r="F4" s="2" t="s">
        <v>1</v>
      </c>
      <c r="G4" s="3">
        <v>2.3503051839959994</v>
      </c>
      <c r="I4" s="36"/>
      <c r="J4" s="2" t="s">
        <v>1</v>
      </c>
      <c r="K4" s="15">
        <v>242.60695764812124</v>
      </c>
      <c r="L4" s="15">
        <v>515.61045830230239</v>
      </c>
      <c r="M4" s="15">
        <v>574.52912407568749</v>
      </c>
      <c r="N4" s="15">
        <v>591.74541936288938</v>
      </c>
      <c r="O4" s="15">
        <v>596.84818621596332</v>
      </c>
      <c r="P4" s="15">
        <v>612.18398412774934</v>
      </c>
      <c r="Q4" s="15">
        <v>613.14247795066217</v>
      </c>
      <c r="R4" s="15">
        <v>613.52362850357736</v>
      </c>
      <c r="S4" s="15">
        <v>614.12592231322242</v>
      </c>
      <c r="T4" s="15">
        <v>614.27981964858338</v>
      </c>
      <c r="U4" s="16"/>
    </row>
    <row r="5" spans="1:21" x14ac:dyDescent="0.25">
      <c r="A5" s="36"/>
      <c r="B5" s="2" t="s">
        <v>2</v>
      </c>
      <c r="C5" s="3">
        <v>3484.1825166715166</v>
      </c>
      <c r="E5" s="36"/>
      <c r="F5" s="2" t="s">
        <v>2</v>
      </c>
      <c r="G5" s="3">
        <v>3.5103353300019995</v>
      </c>
      <c r="I5" s="36"/>
      <c r="J5" s="2" t="s">
        <v>2</v>
      </c>
      <c r="K5" s="15">
        <v>218.12107179496695</v>
      </c>
      <c r="L5" s="15">
        <v>444.22608865959137</v>
      </c>
      <c r="M5" s="15">
        <v>501.18258929568424</v>
      </c>
      <c r="N5" s="15">
        <v>513.98439020312969</v>
      </c>
      <c r="O5" s="15">
        <v>517.3717671052998</v>
      </c>
      <c r="P5" s="15">
        <v>519.9109188779222</v>
      </c>
      <c r="Q5" s="15">
        <v>520.00739429404871</v>
      </c>
      <c r="R5" s="15">
        <v>520.26611715490515</v>
      </c>
      <c r="S5" s="15">
        <v>521.70178673123326</v>
      </c>
      <c r="T5" s="15"/>
      <c r="U5" s="16"/>
    </row>
    <row r="6" spans="1:21" x14ac:dyDescent="0.25">
      <c r="A6" s="36"/>
      <c r="B6" s="2" t="s">
        <v>3</v>
      </c>
      <c r="C6" s="3">
        <v>3571.081336800793</v>
      </c>
      <c r="E6" s="36"/>
      <c r="F6" s="2" t="s">
        <v>3</v>
      </c>
      <c r="G6" s="3">
        <v>22.920430073547998</v>
      </c>
      <c r="I6" s="36"/>
      <c r="J6" s="2" t="s">
        <v>3</v>
      </c>
      <c r="K6" s="15">
        <v>232.91089647055998</v>
      </c>
      <c r="L6" s="15">
        <v>444.91223286976197</v>
      </c>
      <c r="M6" s="15">
        <v>507.71063306860407</v>
      </c>
      <c r="N6" s="15">
        <v>528.05120488800412</v>
      </c>
      <c r="O6" s="15">
        <v>534.98580903146399</v>
      </c>
      <c r="P6" s="15">
        <v>538.95625042947813</v>
      </c>
      <c r="Q6" s="15">
        <v>543.06847818770405</v>
      </c>
      <c r="R6" s="15">
        <v>544.12624526430795</v>
      </c>
      <c r="S6" s="15"/>
      <c r="T6" s="15"/>
      <c r="U6" s="16"/>
    </row>
    <row r="7" spans="1:21" x14ac:dyDescent="0.25">
      <c r="A7" s="36"/>
      <c r="B7" s="2" t="s">
        <v>4</v>
      </c>
      <c r="C7" s="3">
        <v>3538.7106117146059</v>
      </c>
      <c r="E7" s="36"/>
      <c r="F7" s="2" t="s">
        <v>4</v>
      </c>
      <c r="G7" s="3">
        <v>8.1912551560124989</v>
      </c>
      <c r="I7" s="36"/>
      <c r="J7" s="2" t="s">
        <v>4</v>
      </c>
      <c r="K7" s="15">
        <v>262.71284059380764</v>
      </c>
      <c r="L7" s="15">
        <v>537.73271646246769</v>
      </c>
      <c r="M7" s="15">
        <v>583.61269048212023</v>
      </c>
      <c r="N7" s="15">
        <v>602.8204975895701</v>
      </c>
      <c r="O7" s="15">
        <v>612.05929496887518</v>
      </c>
      <c r="P7" s="15">
        <v>614.37711397120518</v>
      </c>
      <c r="Q7" s="15">
        <v>617.00574491400016</v>
      </c>
      <c r="R7" s="15"/>
      <c r="S7" s="15"/>
      <c r="T7" s="15"/>
      <c r="U7" s="16"/>
    </row>
    <row r="8" spans="1:21" x14ac:dyDescent="0.25">
      <c r="A8" s="36"/>
      <c r="B8" s="2" t="s">
        <v>5</v>
      </c>
      <c r="C8" s="3">
        <v>3477.9247052038058</v>
      </c>
      <c r="E8" s="36"/>
      <c r="F8" s="2" t="s">
        <v>5</v>
      </c>
      <c r="G8" s="3">
        <v>18.177245602126003</v>
      </c>
      <c r="I8" s="36"/>
      <c r="J8" s="2" t="s">
        <v>5</v>
      </c>
      <c r="K8" s="15">
        <v>271.30988485466133</v>
      </c>
      <c r="L8" s="15">
        <v>561.40619980152348</v>
      </c>
      <c r="M8" s="15">
        <v>597.71619059222564</v>
      </c>
      <c r="N8" s="15">
        <v>614.14728369725663</v>
      </c>
      <c r="O8" s="15">
        <v>620.78562659674549</v>
      </c>
      <c r="P8" s="15">
        <v>623.0865488712725</v>
      </c>
      <c r="Q8" s="15"/>
      <c r="R8" s="15"/>
      <c r="S8" s="15"/>
      <c r="T8" s="15"/>
      <c r="U8" s="16"/>
    </row>
    <row r="9" spans="1:21" x14ac:dyDescent="0.25">
      <c r="A9" s="36"/>
      <c r="B9" s="2" t="s">
        <v>6</v>
      </c>
      <c r="C9" s="3">
        <v>3477.9766308653434</v>
      </c>
      <c r="E9" s="36"/>
      <c r="F9" s="2" t="s">
        <v>6</v>
      </c>
      <c r="G9" s="3">
        <v>25.124936332048495</v>
      </c>
      <c r="I9" s="36"/>
      <c r="J9" s="2" t="s">
        <v>6</v>
      </c>
      <c r="K9" s="15">
        <v>199.80854495480696</v>
      </c>
      <c r="L9" s="15">
        <v>431.48108805973709</v>
      </c>
      <c r="M9" s="15">
        <v>468.53015248729656</v>
      </c>
      <c r="N9" s="15">
        <v>481.13658953740509</v>
      </c>
      <c r="O9" s="15">
        <v>488.60189455997363</v>
      </c>
      <c r="P9" s="15"/>
      <c r="Q9" s="15"/>
      <c r="R9" s="15"/>
      <c r="S9" s="15"/>
      <c r="T9" s="15"/>
      <c r="U9" s="16"/>
    </row>
    <row r="10" spans="1:21" x14ac:dyDescent="0.25">
      <c r="A10" s="36"/>
      <c r="B10" s="2" t="s">
        <v>7</v>
      </c>
      <c r="C10" s="3">
        <v>3539.1472507000808</v>
      </c>
      <c r="E10" s="36"/>
      <c r="F10" s="2" t="s">
        <v>7</v>
      </c>
      <c r="G10" s="3">
        <v>11.884956877344001</v>
      </c>
      <c r="I10" s="36"/>
      <c r="J10" s="2" t="s">
        <v>7</v>
      </c>
      <c r="K10" s="15">
        <v>212.67272380272001</v>
      </c>
      <c r="L10" s="15">
        <v>414.92289385142408</v>
      </c>
      <c r="M10" s="15">
        <v>444.79852940495999</v>
      </c>
      <c r="N10" s="15">
        <v>466.84411830729607</v>
      </c>
      <c r="O10" s="15"/>
      <c r="P10" s="15"/>
      <c r="Q10" s="15"/>
      <c r="R10" s="15"/>
      <c r="S10" s="15"/>
      <c r="T10" s="15"/>
      <c r="U10" s="16"/>
    </row>
    <row r="11" spans="1:21" x14ac:dyDescent="0.25">
      <c r="A11" s="36"/>
      <c r="B11" s="2" t="s">
        <v>8</v>
      </c>
      <c r="C11" s="3">
        <v>3430.3145789766395</v>
      </c>
      <c r="E11" s="36"/>
      <c r="F11" s="2" t="s">
        <v>8</v>
      </c>
      <c r="G11" s="3">
        <v>24.931460815478005</v>
      </c>
      <c r="I11" s="36"/>
      <c r="J11" s="2" t="s">
        <v>8</v>
      </c>
      <c r="K11" s="15">
        <v>219.78820475906593</v>
      </c>
      <c r="L11" s="15">
        <v>420.87415182675613</v>
      </c>
      <c r="M11" s="15">
        <v>444.96461405386873</v>
      </c>
      <c r="N11" s="15"/>
      <c r="O11" s="15"/>
      <c r="P11" s="15"/>
      <c r="Q11" s="15"/>
      <c r="R11" s="15"/>
      <c r="S11" s="15"/>
      <c r="T11" s="15"/>
      <c r="U11" s="16"/>
    </row>
    <row r="12" spans="1:21" x14ac:dyDescent="0.25">
      <c r="A12" s="36"/>
      <c r="B12" s="2" t="s">
        <v>9</v>
      </c>
      <c r="C12" s="3">
        <v>3478.4160300764333</v>
      </c>
      <c r="E12" s="36"/>
      <c r="F12" s="2" t="s">
        <v>9</v>
      </c>
      <c r="G12" s="3">
        <v>61.533811142113358</v>
      </c>
      <c r="I12" s="36"/>
      <c r="J12" s="2" t="s">
        <v>9</v>
      </c>
      <c r="K12" s="15">
        <v>278.8256880511799</v>
      </c>
      <c r="L12" s="15">
        <v>489.34651021822987</v>
      </c>
      <c r="M12" s="15"/>
      <c r="N12" s="15"/>
      <c r="O12" s="15"/>
      <c r="P12" s="15"/>
      <c r="Q12" s="15"/>
      <c r="R12" s="15"/>
      <c r="S12" s="15"/>
      <c r="T12" s="15"/>
      <c r="U12" s="16"/>
    </row>
    <row r="13" spans="1:21" ht="15.75" thickBot="1" x14ac:dyDescent="0.3">
      <c r="A13" s="37"/>
      <c r="B13" s="11" t="s">
        <v>10</v>
      </c>
      <c r="C13" s="12">
        <v>3532.5060341603353</v>
      </c>
      <c r="E13" s="37"/>
      <c r="F13" s="11" t="s">
        <v>10</v>
      </c>
      <c r="G13" s="12">
        <v>121.46513457282751</v>
      </c>
      <c r="I13" s="37"/>
      <c r="J13" s="11" t="s">
        <v>10</v>
      </c>
      <c r="K13" s="17">
        <v>216.9513175104766</v>
      </c>
      <c r="L13" s="17"/>
      <c r="M13" s="17"/>
      <c r="N13" s="17"/>
      <c r="O13" s="17"/>
      <c r="P13" s="17"/>
      <c r="Q13" s="17"/>
      <c r="R13" s="17"/>
      <c r="S13" s="17"/>
      <c r="T13" s="17"/>
      <c r="U13" s="18"/>
    </row>
  </sheetData>
  <mergeCells count="3">
    <mergeCell ref="E3:E13"/>
    <mergeCell ref="A3:A13"/>
    <mergeCell ref="I3:I1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H49"/>
  <sheetViews>
    <sheetView tabSelected="1" topLeftCell="A22" workbookViewId="0">
      <selection activeCell="AC19" sqref="AC19"/>
    </sheetView>
  </sheetViews>
  <sheetFormatPr defaultRowHeight="15" x14ac:dyDescent="0.25"/>
  <cols>
    <col min="1" max="1" width="15.140625" bestFit="1" customWidth="1"/>
    <col min="2" max="2" width="10.28515625" bestFit="1" customWidth="1"/>
    <col min="3" max="7" width="10.5703125" customWidth="1"/>
    <col min="8" max="14" width="9.5703125" bestFit="1" customWidth="1"/>
    <col min="15" max="15" width="12.5703125" customWidth="1"/>
    <col min="16" max="16" width="9.5703125" bestFit="1" customWidth="1"/>
    <col min="17" max="17" width="17.42578125" customWidth="1"/>
    <col min="18" max="18" width="11.42578125" customWidth="1"/>
    <col min="19" max="19" width="12.7109375" customWidth="1"/>
    <col min="20" max="20" width="13.28515625" customWidth="1"/>
    <col min="21" max="21" width="12" customWidth="1"/>
    <col min="22" max="22" width="15.5703125" customWidth="1"/>
    <col min="23" max="23" width="12.7109375" customWidth="1"/>
    <col min="24" max="24" width="17.140625" bestFit="1" customWidth="1"/>
    <col min="25" max="25" width="14" customWidth="1"/>
    <col min="26" max="26" width="13.42578125" customWidth="1"/>
    <col min="27" max="27" width="16.42578125" customWidth="1"/>
    <col min="28" max="28" width="15.85546875" customWidth="1"/>
  </cols>
  <sheetData>
    <row r="1" spans="1:27" x14ac:dyDescent="0.25">
      <c r="C1" s="19" t="s">
        <v>14</v>
      </c>
      <c r="Q1" s="38" t="s">
        <v>23</v>
      </c>
      <c r="R1" s="38"/>
      <c r="S1" s="38"/>
      <c r="T1" s="38"/>
      <c r="U1" s="38"/>
      <c r="V1" s="38"/>
      <c r="W1" s="38" t="s">
        <v>25</v>
      </c>
      <c r="X1" s="38"/>
      <c r="Y1" s="38"/>
      <c r="Z1" s="38"/>
      <c r="AA1" s="38"/>
    </row>
    <row r="2" spans="1:27" ht="15.75" thickBot="1" x14ac:dyDescent="0.3">
      <c r="C2" s="1">
        <v>0</v>
      </c>
      <c r="D2" s="1">
        <v>1</v>
      </c>
      <c r="E2" s="1">
        <v>2</v>
      </c>
      <c r="F2" s="1">
        <v>3</v>
      </c>
      <c r="G2" s="1">
        <v>4</v>
      </c>
      <c r="H2" s="1">
        <v>5</v>
      </c>
      <c r="I2" s="1">
        <v>6</v>
      </c>
      <c r="J2" s="1">
        <v>7</v>
      </c>
      <c r="K2" s="1">
        <v>8</v>
      </c>
      <c r="L2" s="1">
        <v>9</v>
      </c>
      <c r="M2" s="1">
        <v>10</v>
      </c>
      <c r="O2" t="s">
        <v>20</v>
      </c>
      <c r="P2" t="s">
        <v>19</v>
      </c>
      <c r="Q2" t="s">
        <v>21</v>
      </c>
      <c r="R2" t="s">
        <v>36</v>
      </c>
      <c r="S2" t="s">
        <v>22</v>
      </c>
      <c r="T2" t="s">
        <v>15</v>
      </c>
      <c r="U2" t="s">
        <v>37</v>
      </c>
      <c r="V2" t="s">
        <v>26</v>
      </c>
      <c r="W2" t="s">
        <v>24</v>
      </c>
      <c r="X2" t="s">
        <v>21</v>
      </c>
      <c r="Y2" t="s">
        <v>22</v>
      </c>
      <c r="Z2" t="s">
        <v>37</v>
      </c>
      <c r="AA2" t="s">
        <v>26</v>
      </c>
    </row>
    <row r="3" spans="1:27" x14ac:dyDescent="0.25">
      <c r="A3" s="35" t="s">
        <v>13</v>
      </c>
      <c r="B3" s="9" t="s">
        <v>0</v>
      </c>
      <c r="C3" s="13">
        <f>'входные данные'!K3</f>
        <v>190.3016728893856</v>
      </c>
      <c r="D3" s="13">
        <f>'входные данные'!L3</f>
        <v>424.60932524277501</v>
      </c>
      <c r="E3" s="13">
        <f>'входные данные'!M3</f>
        <v>468.81965145449999</v>
      </c>
      <c r="F3" s="13">
        <f>'входные данные'!N3</f>
        <v>500.69018901750951</v>
      </c>
      <c r="G3" s="13">
        <f>'входные данные'!O3</f>
        <v>511.2861320554951</v>
      </c>
      <c r="H3" s="13">
        <f>'входные данные'!P3</f>
        <v>514.29170097001543</v>
      </c>
      <c r="I3" s="13">
        <f>'входные данные'!Q3</f>
        <v>514.941924687648</v>
      </c>
      <c r="J3" s="13">
        <f>'входные данные'!R3</f>
        <v>519.98045088393087</v>
      </c>
      <c r="K3" s="13">
        <f>'входные данные'!S3</f>
        <v>524.20251556987387</v>
      </c>
      <c r="L3" s="13">
        <f>'входные данные'!T3</f>
        <v>542.21699532219304</v>
      </c>
      <c r="M3" s="14">
        <f>'входные данные'!U3</f>
        <v>542.28425708856696</v>
      </c>
      <c r="N3">
        <v>0</v>
      </c>
      <c r="O3" s="23">
        <f ca="1">OFFSET($M$3,N3,-N3)</f>
        <v>542.28425708856696</v>
      </c>
      <c r="P3" s="22">
        <v>1</v>
      </c>
      <c r="Q3" s="23">
        <f t="shared" ref="Q3:Q12" ca="1" si="0">P3*O3</f>
        <v>542.28425708856696</v>
      </c>
      <c r="R3" s="23">
        <f>'входные данные'!C3</f>
        <v>3518.3123344171836</v>
      </c>
      <c r="S3" s="24">
        <f t="shared" ref="S3:S12" ca="1" si="1">Q3-O3</f>
        <v>0</v>
      </c>
      <c r="T3" s="4">
        <f>'входные данные'!G3</f>
        <v>13.042950685643001</v>
      </c>
      <c r="U3" s="24">
        <f ca="1">MAX(S3-T3,0)</f>
        <v>0</v>
      </c>
      <c r="V3" s="25">
        <f t="shared" ref="V3:V12" ca="1" si="2">T3+U3</f>
        <v>13.042950685643001</v>
      </c>
      <c r="W3" s="26">
        <f ca="1">SUM(Q3:Q10)/SUM(R3:R10)</f>
        <v>0.1608432428454073</v>
      </c>
      <c r="X3" s="23">
        <f t="shared" ref="X3:X12" ca="1" si="3">O3+R3*$W$3*(1-1/P3)</f>
        <v>542.28425708856696</v>
      </c>
      <c r="Y3" s="24">
        <f ca="1">X3-O3</f>
        <v>0</v>
      </c>
      <c r="Z3" s="24">
        <f ca="1">MAX(Y3-T3,0)</f>
        <v>0</v>
      </c>
      <c r="AA3" s="25">
        <f ca="1">T3+Z3</f>
        <v>13.042950685643001</v>
      </c>
    </row>
    <row r="4" spans="1:27" x14ac:dyDescent="0.25">
      <c r="A4" s="36"/>
      <c r="B4" s="2" t="s">
        <v>1</v>
      </c>
      <c r="C4" s="15">
        <f>'входные данные'!K4</f>
        <v>242.60695764812124</v>
      </c>
      <c r="D4" s="15">
        <f>'входные данные'!L4</f>
        <v>515.61045830230239</v>
      </c>
      <c r="E4" s="15">
        <f>'входные данные'!M4</f>
        <v>574.52912407568749</v>
      </c>
      <c r="F4" s="15">
        <f>'входные данные'!N4</f>
        <v>591.74541936288938</v>
      </c>
      <c r="G4" s="15">
        <f>'входные данные'!O4</f>
        <v>596.84818621596332</v>
      </c>
      <c r="H4" s="15">
        <f>'входные данные'!P4</f>
        <v>612.18398412774934</v>
      </c>
      <c r="I4" s="15">
        <f>'входные данные'!Q4</f>
        <v>613.14247795066217</v>
      </c>
      <c r="J4" s="15">
        <f>'входные данные'!R4</f>
        <v>613.52362850357736</v>
      </c>
      <c r="K4" s="15">
        <f>'входные данные'!S4</f>
        <v>614.12592231322242</v>
      </c>
      <c r="L4" s="15">
        <f>'входные данные'!T4</f>
        <v>614.27981964858338</v>
      </c>
      <c r="M4" s="16">
        <f>'входные данные'!U4</f>
        <v>0</v>
      </c>
      <c r="N4">
        <f>N3+1</f>
        <v>1</v>
      </c>
      <c r="O4" s="23">
        <f t="shared" ref="O4:O13" ca="1" si="4">OFFSET($M$3,N4,-N4)</f>
        <v>614.27981964858338</v>
      </c>
      <c r="P4" s="22">
        <f t="shared" ref="P4:P13" ca="1" si="5">OFFSET($M$28,0,-N3)</f>
        <v>1.0001240495354335</v>
      </c>
      <c r="Q4" s="23">
        <f t="shared" ca="1" si="0"/>
        <v>614.35602077483702</v>
      </c>
      <c r="R4" s="23">
        <f>'входные данные'!C4</f>
        <v>3416.8614500329109</v>
      </c>
      <c r="S4" s="24">
        <f t="shared" ca="1" si="1"/>
        <v>7.6201126253636176E-2</v>
      </c>
      <c r="T4" s="4">
        <f>'входные данные'!G4</f>
        <v>2.3503051839959994</v>
      </c>
      <c r="U4" s="24">
        <f t="shared" ref="U4:U13" ca="1" si="6">MAX(S4-T4,0)</f>
        <v>0</v>
      </c>
      <c r="V4" s="25">
        <f t="shared" ca="1" si="2"/>
        <v>2.3503051839959994</v>
      </c>
      <c r="X4" s="23">
        <f t="shared" ca="1" si="3"/>
        <v>614.34798622161054</v>
      </c>
      <c r="Y4" s="24">
        <f t="shared" ref="Y3:Y12" ca="1" si="7">X4-O4</f>
        <v>6.8166573027156119E-2</v>
      </c>
      <c r="Z4" s="24">
        <f t="shared" ref="Z3:Z12" ca="1" si="8">MAX(Y4-T4,0)</f>
        <v>0</v>
      </c>
      <c r="AA4" s="25">
        <f t="shared" ref="AA4:AA13" ca="1" si="9">T4+Z4</f>
        <v>2.3503051839959994</v>
      </c>
    </row>
    <row r="5" spans="1:27" x14ac:dyDescent="0.25">
      <c r="A5" s="36"/>
      <c r="B5" s="2" t="s">
        <v>2</v>
      </c>
      <c r="C5" s="15">
        <f>'входные данные'!K5</f>
        <v>218.12107179496695</v>
      </c>
      <c r="D5" s="15">
        <f>'входные данные'!L5</f>
        <v>444.22608865959137</v>
      </c>
      <c r="E5" s="15">
        <f>'входные данные'!M5</f>
        <v>501.18258929568424</v>
      </c>
      <c r="F5" s="15">
        <f>'входные данные'!N5</f>
        <v>513.98439020312969</v>
      </c>
      <c r="G5" s="15">
        <f>'входные данные'!O5</f>
        <v>517.3717671052998</v>
      </c>
      <c r="H5" s="15">
        <f>'входные данные'!P5</f>
        <v>519.9109188779222</v>
      </c>
      <c r="I5" s="15">
        <f>'входные данные'!Q5</f>
        <v>520.00739429404871</v>
      </c>
      <c r="J5" s="15">
        <f>'входные данные'!R5</f>
        <v>520.26611715490515</v>
      </c>
      <c r="K5" s="15">
        <f>'входные данные'!S5</f>
        <v>521.70178673123326</v>
      </c>
      <c r="L5" s="15">
        <f>'входные данные'!T5</f>
        <v>0</v>
      </c>
      <c r="M5" s="16">
        <f>'входные данные'!U5</f>
        <v>0</v>
      </c>
      <c r="N5">
        <f t="shared" ref="N5:N13" si="10">N4+1</f>
        <v>2</v>
      </c>
      <c r="O5" s="23">
        <f t="shared" ca="1" si="4"/>
        <v>521.70178673123326</v>
      </c>
      <c r="P5" s="22">
        <f t="shared" ca="1" si="5"/>
        <v>1.0160866050349771</v>
      </c>
      <c r="Q5" s="23">
        <f t="shared" ca="1" si="0"/>
        <v>530.09419732042045</v>
      </c>
      <c r="R5" s="23">
        <f>'входные данные'!C5</f>
        <v>3484.1825166715166</v>
      </c>
      <c r="S5" s="24">
        <f t="shared" ca="1" si="1"/>
        <v>8.3924105891871932</v>
      </c>
      <c r="T5" s="4">
        <f>'входные данные'!G5</f>
        <v>3.5103353300019995</v>
      </c>
      <c r="U5" s="24">
        <f t="shared" ca="1" si="6"/>
        <v>4.8820752591851937</v>
      </c>
      <c r="V5" s="25">
        <f t="shared" ca="1" si="2"/>
        <v>8.3924105891871932</v>
      </c>
      <c r="X5" s="23">
        <f t="shared" ca="1" si="3"/>
        <v>530.57411068088618</v>
      </c>
      <c r="Y5" s="24">
        <f t="shared" ca="1" si="7"/>
        <v>8.8723239496529231</v>
      </c>
      <c r="Z5" s="24">
        <f t="shared" ca="1" si="8"/>
        <v>5.3619886196509237</v>
      </c>
      <c r="AA5" s="25">
        <f t="shared" ca="1" si="9"/>
        <v>8.8723239496529231</v>
      </c>
    </row>
    <row r="6" spans="1:27" x14ac:dyDescent="0.25">
      <c r="A6" s="36"/>
      <c r="B6" s="2" t="s">
        <v>3</v>
      </c>
      <c r="C6" s="15">
        <f>'входные данные'!K6</f>
        <v>232.91089647055998</v>
      </c>
      <c r="D6" s="15">
        <f>'входные данные'!L6</f>
        <v>444.91223286976197</v>
      </c>
      <c r="E6" s="15">
        <f>'входные данные'!M6</f>
        <v>507.71063306860407</v>
      </c>
      <c r="F6" s="15">
        <f>'входные данные'!N6</f>
        <v>528.05120488800412</v>
      </c>
      <c r="G6" s="15">
        <f>'входные данные'!O6</f>
        <v>534.98580903146399</v>
      </c>
      <c r="H6" s="15">
        <f>'входные данные'!P6</f>
        <v>538.95625042947813</v>
      </c>
      <c r="I6" s="15">
        <f>'входные данные'!Q6</f>
        <v>543.06847818770405</v>
      </c>
      <c r="J6" s="15">
        <f>'входные данные'!R6</f>
        <v>544.12624526430795</v>
      </c>
      <c r="K6" s="15">
        <f>'входные данные'!S6</f>
        <v>0</v>
      </c>
      <c r="L6" s="15">
        <f>'входные данные'!T6</f>
        <v>0</v>
      </c>
      <c r="M6" s="16">
        <f>'входные данные'!U6</f>
        <v>0</v>
      </c>
      <c r="N6">
        <f t="shared" si="10"/>
        <v>3</v>
      </c>
      <c r="O6" s="23">
        <f t="shared" ca="1" si="4"/>
        <v>544.12624526430795</v>
      </c>
      <c r="P6" s="22">
        <f t="shared" ca="1" si="5"/>
        <v>1.0199328048784111</v>
      </c>
      <c r="Q6" s="23">
        <f t="shared" ca="1" si="0"/>
        <v>554.97220754038381</v>
      </c>
      <c r="R6" s="23">
        <f>'входные данные'!C6</f>
        <v>3571.081336800793</v>
      </c>
      <c r="S6" s="24">
        <f t="shared" ca="1" si="1"/>
        <v>10.845962276075852</v>
      </c>
      <c r="T6" s="4">
        <f>'входные данные'!G6</f>
        <v>22.920430073547998</v>
      </c>
      <c r="U6" s="24">
        <f t="shared" ca="1" si="6"/>
        <v>0</v>
      </c>
      <c r="V6" s="25">
        <f t="shared" ca="1" si="2"/>
        <v>22.920430073547998</v>
      </c>
      <c r="X6" s="23">
        <f t="shared" ca="1" si="3"/>
        <v>555.35158302743912</v>
      </c>
      <c r="Y6" s="24">
        <f t="shared" ca="1" si="7"/>
        <v>11.225337763131165</v>
      </c>
      <c r="Z6" s="24">
        <f t="shared" ca="1" si="8"/>
        <v>0</v>
      </c>
      <c r="AA6" s="25">
        <f t="shared" ca="1" si="9"/>
        <v>22.920430073547998</v>
      </c>
    </row>
    <row r="7" spans="1:27" x14ac:dyDescent="0.25">
      <c r="A7" s="36"/>
      <c r="B7" s="2" t="s">
        <v>4</v>
      </c>
      <c r="C7" s="15">
        <f>'входные данные'!K7</f>
        <v>262.71284059380764</v>
      </c>
      <c r="D7" s="15">
        <f>'входные данные'!L7</f>
        <v>537.73271646246769</v>
      </c>
      <c r="E7" s="15">
        <f>'входные данные'!M7</f>
        <v>583.61269048212023</v>
      </c>
      <c r="F7" s="15">
        <f>'входные данные'!N7</f>
        <v>602.8204975895701</v>
      </c>
      <c r="G7" s="15">
        <f>'входные данные'!O7</f>
        <v>612.05929496887518</v>
      </c>
      <c r="H7" s="15">
        <f>'входные данные'!P7</f>
        <v>614.37711397120518</v>
      </c>
      <c r="I7" s="15">
        <f>'входные данные'!Q7</f>
        <v>617.00574491400016</v>
      </c>
      <c r="J7" s="15">
        <f>'входные данные'!R7</f>
        <v>0</v>
      </c>
      <c r="K7" s="15">
        <f>'входные данные'!S7</f>
        <v>0</v>
      </c>
      <c r="L7" s="15">
        <f>'входные данные'!T7</f>
        <v>0</v>
      </c>
      <c r="M7" s="16">
        <f>'входные данные'!U7</f>
        <v>0</v>
      </c>
      <c r="N7">
        <f t="shared" si="10"/>
        <v>4</v>
      </c>
      <c r="O7" s="23">
        <f t="shared" ca="1" si="4"/>
        <v>617.00574491400016</v>
      </c>
      <c r="P7" s="22">
        <f t="shared" ca="1" si="5"/>
        <v>1.0230683296781546</v>
      </c>
      <c r="Q7" s="23">
        <f t="shared" ca="1" si="0"/>
        <v>631.23903685099174</v>
      </c>
      <c r="R7" s="23">
        <f>'входные данные'!C7</f>
        <v>3538.7106117146059</v>
      </c>
      <c r="S7" s="24">
        <f t="shared" ca="1" si="1"/>
        <v>14.233291936991577</v>
      </c>
      <c r="T7" s="4">
        <f>'входные данные'!G7</f>
        <v>8.1912551560124989</v>
      </c>
      <c r="U7" s="24">
        <f t="shared" ca="1" si="6"/>
        <v>6.0420367809790783</v>
      </c>
      <c r="V7" s="25">
        <f t="shared" ca="1" si="2"/>
        <v>14.233291936991577</v>
      </c>
      <c r="X7" s="23">
        <f t="shared" ca="1" si="3"/>
        <v>629.8396663872137</v>
      </c>
      <c r="Y7" s="24">
        <f t="shared" ca="1" si="7"/>
        <v>12.833921473213536</v>
      </c>
      <c r="Z7" s="24">
        <f t="shared" ca="1" si="8"/>
        <v>4.6426663172010372</v>
      </c>
      <c r="AA7" s="25">
        <f t="shared" ca="1" si="9"/>
        <v>12.833921473213536</v>
      </c>
    </row>
    <row r="8" spans="1:27" x14ac:dyDescent="0.25">
      <c r="A8" s="36"/>
      <c r="B8" s="2" t="s">
        <v>5</v>
      </c>
      <c r="C8" s="15">
        <f>'входные данные'!K8</f>
        <v>271.30988485466133</v>
      </c>
      <c r="D8" s="15">
        <f>'входные данные'!L8</f>
        <v>561.40619980152348</v>
      </c>
      <c r="E8" s="15">
        <f>'входные данные'!M8</f>
        <v>597.71619059222564</v>
      </c>
      <c r="F8" s="15">
        <f>'входные данные'!N8</f>
        <v>614.14728369725663</v>
      </c>
      <c r="G8" s="15">
        <f>'входные данные'!O8</f>
        <v>620.78562659674549</v>
      </c>
      <c r="H8" s="15">
        <f>'входные данные'!P8</f>
        <v>623.0865488712725</v>
      </c>
      <c r="I8" s="15">
        <f>'входные данные'!Q8</f>
        <v>0</v>
      </c>
      <c r="J8" s="15">
        <f>'входные данные'!R8</f>
        <v>0</v>
      </c>
      <c r="K8" s="15">
        <f>'входные данные'!S8</f>
        <v>0</v>
      </c>
      <c r="L8" s="15">
        <f>'входные данные'!T8</f>
        <v>0</v>
      </c>
      <c r="M8" s="16">
        <f>'входные данные'!U8</f>
        <v>0</v>
      </c>
      <c r="N8">
        <f t="shared" si="10"/>
        <v>5</v>
      </c>
      <c r="O8" s="23">
        <f t="shared" ca="1" si="4"/>
        <v>623.0865488712725</v>
      </c>
      <c r="P8" s="22">
        <f t="shared" ca="1" si="5"/>
        <v>1.026154669761953</v>
      </c>
      <c r="Q8" s="23">
        <f t="shared" ca="1" si="0"/>
        <v>639.38317179011563</v>
      </c>
      <c r="R8" s="23">
        <f>'входные данные'!C8</f>
        <v>3477.9247052038058</v>
      </c>
      <c r="S8" s="24">
        <f t="shared" ca="1" si="1"/>
        <v>16.296622918843127</v>
      </c>
      <c r="T8" s="4">
        <f>'входные данные'!G8</f>
        <v>18.177245602126003</v>
      </c>
      <c r="U8" s="24">
        <f t="shared" ca="1" si="6"/>
        <v>0</v>
      </c>
      <c r="V8" s="25">
        <f t="shared" ca="1" si="2"/>
        <v>18.177245602126003</v>
      </c>
      <c r="X8" s="23">
        <f t="shared" ca="1" si="3"/>
        <v>637.34457516035263</v>
      </c>
      <c r="Y8" s="24">
        <f t="shared" ca="1" si="7"/>
        <v>14.258026289080135</v>
      </c>
      <c r="Z8" s="24">
        <f t="shared" ca="1" si="8"/>
        <v>0</v>
      </c>
      <c r="AA8" s="25">
        <f t="shared" ca="1" si="9"/>
        <v>18.177245602126003</v>
      </c>
    </row>
    <row r="9" spans="1:27" x14ac:dyDescent="0.25">
      <c r="A9" s="36"/>
      <c r="B9" s="2" t="s">
        <v>6</v>
      </c>
      <c r="C9" s="15">
        <f>'входные данные'!K9</f>
        <v>199.80854495480696</v>
      </c>
      <c r="D9" s="15">
        <f>'входные данные'!L9</f>
        <v>431.48108805973709</v>
      </c>
      <c r="E9" s="15">
        <f>'входные данные'!M9</f>
        <v>468.53015248729656</v>
      </c>
      <c r="F9" s="15">
        <f>'входные данные'!N9</f>
        <v>481.13658953740509</v>
      </c>
      <c r="G9" s="15">
        <f>'входные данные'!O9</f>
        <v>488.60189455997363</v>
      </c>
      <c r="H9" s="15">
        <f>'входные данные'!P9</f>
        <v>0</v>
      </c>
      <c r="I9" s="15">
        <f>'входные данные'!Q9</f>
        <v>0</v>
      </c>
      <c r="J9" s="15">
        <f>'входные данные'!R9</f>
        <v>0</v>
      </c>
      <c r="K9" s="15">
        <f>'входные данные'!S9</f>
        <v>0</v>
      </c>
      <c r="L9" s="15">
        <f>'входные данные'!T9</f>
        <v>0</v>
      </c>
      <c r="M9" s="16">
        <f>'входные данные'!U9</f>
        <v>0</v>
      </c>
      <c r="N9">
        <f t="shared" si="10"/>
        <v>6</v>
      </c>
      <c r="O9" s="23">
        <f t="shared" ca="1" si="4"/>
        <v>488.60189455997363</v>
      </c>
      <c r="P9" s="22">
        <f t="shared" ca="1" si="5"/>
        <v>1.0350663909433711</v>
      </c>
      <c r="Q9" s="23">
        <f t="shared" ca="1" si="0"/>
        <v>505.73539961028541</v>
      </c>
      <c r="R9" s="23">
        <f>'входные данные'!C9</f>
        <v>3477.9766308653434</v>
      </c>
      <c r="S9" s="24">
        <f t="shared" ca="1" si="1"/>
        <v>17.133505050311783</v>
      </c>
      <c r="T9" s="4">
        <f>'входные данные'!G9</f>
        <v>25.124936332048495</v>
      </c>
      <c r="U9" s="24">
        <f t="shared" ca="1" si="6"/>
        <v>0</v>
      </c>
      <c r="V9" s="25">
        <f t="shared" ca="1" si="2"/>
        <v>25.124936332048495</v>
      </c>
      <c r="X9" s="23">
        <f t="shared" ca="1" si="3"/>
        <v>507.55377654574619</v>
      </c>
      <c r="Y9" s="24">
        <f t="shared" ca="1" si="7"/>
        <v>18.951881985772559</v>
      </c>
      <c r="Z9" s="24">
        <f t="shared" ca="1" si="8"/>
        <v>0</v>
      </c>
      <c r="AA9" s="25">
        <f t="shared" ca="1" si="9"/>
        <v>25.124936332048495</v>
      </c>
    </row>
    <row r="10" spans="1:27" x14ac:dyDescent="0.25">
      <c r="A10" s="36"/>
      <c r="B10" s="2" t="s">
        <v>7</v>
      </c>
      <c r="C10" s="15">
        <f>'входные данные'!K10</f>
        <v>212.67272380272001</v>
      </c>
      <c r="D10" s="15">
        <f>'входные данные'!L10</f>
        <v>414.92289385142408</v>
      </c>
      <c r="E10" s="15">
        <f>'входные данные'!M10</f>
        <v>444.79852940495999</v>
      </c>
      <c r="F10" s="15">
        <f>'входные данные'!N10</f>
        <v>466.84411830729607</v>
      </c>
      <c r="G10" s="15">
        <f>'входные данные'!O10</f>
        <v>0</v>
      </c>
      <c r="H10" s="15">
        <f>'входные данные'!P10</f>
        <v>0</v>
      </c>
      <c r="I10" s="15">
        <f>'входные данные'!Q10</f>
        <v>0</v>
      </c>
      <c r="J10" s="15">
        <f>'входные данные'!R10</f>
        <v>0</v>
      </c>
      <c r="K10" s="15">
        <f>'входные данные'!S10</f>
        <v>0</v>
      </c>
      <c r="L10" s="15">
        <f>'входные данные'!T10</f>
        <v>0</v>
      </c>
      <c r="M10" s="16">
        <f>'входные данные'!U10</f>
        <v>0</v>
      </c>
      <c r="N10">
        <f t="shared" si="10"/>
        <v>7</v>
      </c>
      <c r="O10" s="23">
        <f t="shared" ca="1" si="4"/>
        <v>466.84411830729607</v>
      </c>
      <c r="P10" s="22">
        <f t="shared" ca="1" si="5"/>
        <v>1.0483979279949152</v>
      </c>
      <c r="Q10" s="23">
        <f t="shared" ca="1" si="0"/>
        <v>489.43840632998223</v>
      </c>
      <c r="R10" s="23">
        <f>'входные данные'!C10</f>
        <v>3539.1472507000808</v>
      </c>
      <c r="S10" s="24">
        <f t="shared" ca="1" si="1"/>
        <v>22.594288022686158</v>
      </c>
      <c r="T10" s="4">
        <f>'входные данные'!G10</f>
        <v>11.884956877344001</v>
      </c>
      <c r="U10" s="24">
        <f t="shared" ca="1" si="6"/>
        <v>10.709331145342157</v>
      </c>
      <c r="V10" s="25">
        <f t="shared" ca="1" si="2"/>
        <v>22.594288022686158</v>
      </c>
      <c r="X10" s="23">
        <f t="shared" ca="1" si="3"/>
        <v>493.12270885207994</v>
      </c>
      <c r="Y10" s="24">
        <f t="shared" ca="1" si="7"/>
        <v>26.278590544783867</v>
      </c>
      <c r="Z10" s="24">
        <f t="shared" ca="1" si="8"/>
        <v>14.393633667439866</v>
      </c>
      <c r="AA10" s="25">
        <f t="shared" ca="1" si="9"/>
        <v>26.278590544783867</v>
      </c>
    </row>
    <row r="11" spans="1:27" x14ac:dyDescent="0.25">
      <c r="A11" s="36"/>
      <c r="B11" s="2" t="s">
        <v>8</v>
      </c>
      <c r="C11" s="15">
        <f>'входные данные'!K11</f>
        <v>219.78820475906593</v>
      </c>
      <c r="D11" s="15">
        <f>'входные данные'!L11</f>
        <v>420.87415182675613</v>
      </c>
      <c r="E11" s="15">
        <f>'входные данные'!M11</f>
        <v>444.96461405386873</v>
      </c>
      <c r="F11" s="15">
        <f>'входные данные'!N11</f>
        <v>0</v>
      </c>
      <c r="G11" s="15">
        <f>'входные данные'!O11</f>
        <v>0</v>
      </c>
      <c r="H11" s="15">
        <f>'входные данные'!P11</f>
        <v>0</v>
      </c>
      <c r="I11" s="15">
        <f>'входные данные'!Q11</f>
        <v>0</v>
      </c>
      <c r="J11" s="15">
        <f>'входные данные'!R11</f>
        <v>0</v>
      </c>
      <c r="K11" s="15">
        <f>'входные данные'!S11</f>
        <v>0</v>
      </c>
      <c r="L11" s="15">
        <f>'входные данные'!T11</f>
        <v>0</v>
      </c>
      <c r="M11" s="16">
        <f>'входные данные'!U11</f>
        <v>0</v>
      </c>
      <c r="N11">
        <f t="shared" si="10"/>
        <v>8</v>
      </c>
      <c r="O11" s="23">
        <f t="shared" ca="1" si="4"/>
        <v>444.96461405386873</v>
      </c>
      <c r="P11" s="22">
        <f t="shared" ca="1" si="5"/>
        <v>1.0869572872822673</v>
      </c>
      <c r="Q11" s="23">
        <f t="shared" ca="1" si="0"/>
        <v>483.65752982859419</v>
      </c>
      <c r="R11" s="23">
        <f>'входные данные'!C11</f>
        <v>3430.3145789766395</v>
      </c>
      <c r="S11" s="24">
        <f t="shared" ca="1" si="1"/>
        <v>38.692915774725464</v>
      </c>
      <c r="T11" s="4">
        <f>'входные данные'!G11</f>
        <v>24.931460815478005</v>
      </c>
      <c r="U11" s="24">
        <f t="shared" ca="1" si="6"/>
        <v>13.761454959247459</v>
      </c>
      <c r="V11" s="25">
        <f t="shared" ca="1" si="2"/>
        <v>38.692915774725464</v>
      </c>
      <c r="X11" s="23">
        <f t="shared" ca="1" si="3"/>
        <v>489.10440522759194</v>
      </c>
      <c r="Y11" s="24">
        <f t="shared" ca="1" si="7"/>
        <v>44.139791173723211</v>
      </c>
      <c r="Z11" s="24">
        <f t="shared" ca="1" si="8"/>
        <v>19.208330358245206</v>
      </c>
      <c r="AA11" s="25">
        <f t="shared" ca="1" si="9"/>
        <v>44.139791173723211</v>
      </c>
    </row>
    <row r="12" spans="1:27" x14ac:dyDescent="0.25">
      <c r="A12" s="36"/>
      <c r="B12" s="2" t="s">
        <v>9</v>
      </c>
      <c r="C12" s="15">
        <f>'входные данные'!K12</f>
        <v>278.8256880511799</v>
      </c>
      <c r="D12" s="15">
        <f>'входные данные'!L12</f>
        <v>489.34651021822987</v>
      </c>
      <c r="E12" s="15">
        <f>'входные данные'!M12</f>
        <v>0</v>
      </c>
      <c r="F12" s="15">
        <f>'входные данные'!N12</f>
        <v>0</v>
      </c>
      <c r="G12" s="15">
        <f>'входные данные'!O12</f>
        <v>0</v>
      </c>
      <c r="H12" s="15">
        <f>'входные данные'!P12</f>
        <v>0</v>
      </c>
      <c r="I12" s="15">
        <f>'входные данные'!Q12</f>
        <v>0</v>
      </c>
      <c r="J12" s="15">
        <f>'входные данные'!R12</f>
        <v>0</v>
      </c>
      <c r="K12" s="15">
        <f>'входные данные'!S12</f>
        <v>0</v>
      </c>
      <c r="L12" s="15">
        <f>'входные данные'!T12</f>
        <v>0</v>
      </c>
      <c r="M12" s="16">
        <f>'входные данные'!U12</f>
        <v>0</v>
      </c>
      <c r="N12">
        <f t="shared" si="10"/>
        <v>9</v>
      </c>
      <c r="O12" s="23">
        <f t="shared" ca="1" si="4"/>
        <v>489.34651021822987</v>
      </c>
      <c r="P12" s="22">
        <f t="shared" ca="1" si="5"/>
        <v>1.1895680875786505</v>
      </c>
      <c r="Q12" s="23">
        <f t="shared" ca="1" si="0"/>
        <v>582.11099232358629</v>
      </c>
      <c r="R12" s="23">
        <f>'входные данные'!C12</f>
        <v>3478.4160300764333</v>
      </c>
      <c r="S12" s="24">
        <f t="shared" ca="1" si="1"/>
        <v>92.764482105356421</v>
      </c>
      <c r="T12" s="4">
        <f>'входные данные'!G12</f>
        <v>61.533811142113358</v>
      </c>
      <c r="U12" s="24">
        <f t="shared" ca="1" si="6"/>
        <v>31.230670963243064</v>
      </c>
      <c r="V12" s="25">
        <f t="shared" ca="1" si="2"/>
        <v>92.764482105356421</v>
      </c>
      <c r="X12" s="23">
        <f t="shared" ca="1" si="3"/>
        <v>578.50450005970833</v>
      </c>
      <c r="Y12" s="24">
        <f t="shared" ca="1" si="7"/>
        <v>89.157989841478468</v>
      </c>
      <c r="Z12" s="24">
        <f t="shared" ca="1" si="8"/>
        <v>27.62417869936511</v>
      </c>
      <c r="AA12" s="25">
        <f t="shared" ca="1" si="9"/>
        <v>89.157989841478468</v>
      </c>
    </row>
    <row r="13" spans="1:27" ht="15.75" thickBot="1" x14ac:dyDescent="0.3">
      <c r="A13" s="37"/>
      <c r="B13" s="11" t="s">
        <v>10</v>
      </c>
      <c r="C13" s="17">
        <f>'входные данные'!K13</f>
        <v>216.9513175104766</v>
      </c>
      <c r="D13" s="17">
        <f>'входные данные'!L13</f>
        <v>0</v>
      </c>
      <c r="E13" s="17">
        <f>'входные данные'!M13</f>
        <v>0</v>
      </c>
      <c r="F13" s="17">
        <f>'входные данные'!N13</f>
        <v>0</v>
      </c>
      <c r="G13" s="17">
        <f>'входные данные'!O13</f>
        <v>0</v>
      </c>
      <c r="H13" s="17">
        <f>'входные данные'!P13</f>
        <v>0</v>
      </c>
      <c r="I13" s="17">
        <f>'входные данные'!Q13</f>
        <v>0</v>
      </c>
      <c r="J13" s="17">
        <f>'входные данные'!R13</f>
        <v>0</v>
      </c>
      <c r="K13" s="17">
        <f>'входные данные'!S13</f>
        <v>0</v>
      </c>
      <c r="L13" s="17">
        <f>'входные данные'!T13</f>
        <v>0</v>
      </c>
      <c r="M13" s="18">
        <f>'входные данные'!U13</f>
        <v>0</v>
      </c>
      <c r="N13">
        <f t="shared" si="10"/>
        <v>10</v>
      </c>
      <c r="O13" s="23">
        <f t="shared" ca="1" si="4"/>
        <v>216.9513175104766</v>
      </c>
      <c r="P13" s="22">
        <f t="shared" ca="1" si="5"/>
        <v>2.3929288394392971</v>
      </c>
      <c r="Q13" s="23">
        <f ca="1">P13*O13</f>
        <v>519.14906442517122</v>
      </c>
      <c r="R13" s="23">
        <f>'входные данные'!C13</f>
        <v>3532.5060341603353</v>
      </c>
      <c r="S13" s="24">
        <f ca="1">Q13-O13</f>
        <v>302.19774691469462</v>
      </c>
      <c r="T13" s="4">
        <f>'входные данные'!G13</f>
        <v>121.46513457282751</v>
      </c>
      <c r="U13" s="24">
        <f t="shared" ca="1" si="6"/>
        <v>180.73261234186711</v>
      </c>
      <c r="V13" s="25">
        <f ca="1">T13+U13</f>
        <v>302.19774691469462</v>
      </c>
      <c r="X13" s="23">
        <f ca="1">O13+R13*$W$3*(1-1/P13)</f>
        <v>547.68991414324478</v>
      </c>
      <c r="Y13" s="24">
        <f ca="1">X13-O13</f>
        <v>330.73859663276818</v>
      </c>
      <c r="Z13" s="24">
        <f ca="1">MAX(Y13-T13,0)</f>
        <v>209.27346205994067</v>
      </c>
      <c r="AA13" s="25">
        <f t="shared" ca="1" si="9"/>
        <v>330.73859663276818</v>
      </c>
    </row>
    <row r="14" spans="1:27" x14ac:dyDescent="0.25">
      <c r="A14" s="5"/>
      <c r="B14" s="5"/>
      <c r="C14" s="5"/>
      <c r="D14" s="5"/>
      <c r="E14" s="5"/>
      <c r="F14" s="5"/>
      <c r="G14" s="5"/>
      <c r="H14" s="5"/>
      <c r="V14" s="27">
        <f ca="1">SUM(V3:V13)</f>
        <v>560.49100322100298</v>
      </c>
      <c r="AA14" s="27">
        <f ca="1">SUM(AA3:AA13)</f>
        <v>593.63708149298168</v>
      </c>
    </row>
    <row r="15" spans="1:27" ht="15.75" thickBot="1" x14ac:dyDescent="0.3">
      <c r="B15" s="7"/>
      <c r="C15" s="7"/>
      <c r="D15" s="7"/>
      <c r="E15" s="7"/>
      <c r="F15" s="7"/>
      <c r="G15" s="7"/>
    </row>
    <row r="16" spans="1:27" x14ac:dyDescent="0.25">
      <c r="A16" s="35" t="s">
        <v>16</v>
      </c>
      <c r="B16" s="9" t="s">
        <v>0</v>
      </c>
      <c r="C16" s="7"/>
      <c r="D16" s="20">
        <f>IFERROR(D3/C3,"")</f>
        <v>2.2312432612696087</v>
      </c>
      <c r="E16" s="20">
        <f t="shared" ref="E16:M16" si="11">IFERROR(E3/D3,"")</f>
        <v>1.1041200076951849</v>
      </c>
      <c r="F16" s="20">
        <f t="shared" si="11"/>
        <v>1.0679803789455755</v>
      </c>
      <c r="G16" s="20">
        <f t="shared" si="11"/>
        <v>1.0211626735861905</v>
      </c>
      <c r="H16" s="20">
        <f t="shared" si="11"/>
        <v>1.005878447949365</v>
      </c>
      <c r="I16" s="20">
        <f t="shared" si="11"/>
        <v>1.0012643091778579</v>
      </c>
      <c r="J16" s="20">
        <f t="shared" si="11"/>
        <v>1.0097846494035985</v>
      </c>
      <c r="K16" s="20">
        <f t="shared" si="11"/>
        <v>1.0081196604194749</v>
      </c>
      <c r="L16" s="20">
        <f t="shared" si="11"/>
        <v>1.0343654965728946</v>
      </c>
      <c r="M16" s="20">
        <f t="shared" si="11"/>
        <v>1.0001240495354335</v>
      </c>
    </row>
    <row r="17" spans="1:13" x14ac:dyDescent="0.25">
      <c r="A17" s="36"/>
      <c r="B17" s="2" t="s">
        <v>1</v>
      </c>
      <c r="C17" s="7"/>
      <c r="D17" s="20">
        <f t="shared" ref="D17:L24" si="12">IFERROR(D4/C4,"")</f>
        <v>2.1252913078039057</v>
      </c>
      <c r="E17" s="20">
        <f t="shared" si="12"/>
        <v>1.1142697259620771</v>
      </c>
      <c r="F17" s="20">
        <f t="shared" si="12"/>
        <v>1.0299659226412583</v>
      </c>
      <c r="G17" s="20">
        <f t="shared" si="12"/>
        <v>1.0086232468999388</v>
      </c>
      <c r="H17" s="20">
        <f t="shared" si="12"/>
        <v>1.0256946377084857</v>
      </c>
      <c r="I17" s="20">
        <f t="shared" si="12"/>
        <v>1.0015656956858787</v>
      </c>
      <c r="J17" s="20">
        <f t="shared" si="12"/>
        <v>1.0006216345574181</v>
      </c>
      <c r="K17" s="20">
        <f t="shared" si="12"/>
        <v>1.000981696191741</v>
      </c>
      <c r="L17" s="20">
        <f t="shared" si="12"/>
        <v>1.000250595732519</v>
      </c>
      <c r="M17" s="20"/>
    </row>
    <row r="18" spans="1:13" x14ac:dyDescent="0.25">
      <c r="A18" s="36"/>
      <c r="B18" s="2" t="s">
        <v>2</v>
      </c>
      <c r="C18" s="7"/>
      <c r="D18" s="20">
        <f t="shared" si="12"/>
        <v>2.0366032726868424</v>
      </c>
      <c r="E18" s="20">
        <f t="shared" si="12"/>
        <v>1.1282151185851186</v>
      </c>
      <c r="F18" s="20">
        <f t="shared" si="12"/>
        <v>1.0255431876143901</v>
      </c>
      <c r="G18" s="20">
        <f t="shared" si="12"/>
        <v>1.0065904275825019</v>
      </c>
      <c r="H18" s="20">
        <f t="shared" si="12"/>
        <v>1.0049077895897354</v>
      </c>
      <c r="I18" s="20">
        <f t="shared" si="12"/>
        <v>1.0001855614348987</v>
      </c>
      <c r="J18" s="20">
        <f t="shared" si="12"/>
        <v>1.0004975368883122</v>
      </c>
      <c r="K18" s="20">
        <f t="shared" si="12"/>
        <v>1.0027594908240021</v>
      </c>
      <c r="L18" s="20"/>
      <c r="M18" s="20"/>
    </row>
    <row r="19" spans="1:13" x14ac:dyDescent="0.25">
      <c r="A19" s="36"/>
      <c r="B19" s="2" t="s">
        <v>3</v>
      </c>
      <c r="C19" s="7"/>
      <c r="D19" s="20">
        <f t="shared" si="12"/>
        <v>1.9102250672329495</v>
      </c>
      <c r="E19" s="20">
        <f t="shared" si="12"/>
        <v>1.1411478389654099</v>
      </c>
      <c r="F19" s="20">
        <f t="shared" si="12"/>
        <v>1.04006331657161</v>
      </c>
      <c r="G19" s="20">
        <f t="shared" si="12"/>
        <v>1.0131324463977516</v>
      </c>
      <c r="H19" s="20">
        <f t="shared" si="12"/>
        <v>1.0074215826494579</v>
      </c>
      <c r="I19" s="20">
        <f t="shared" si="12"/>
        <v>1.0076299843539229</v>
      </c>
      <c r="J19" s="20">
        <f t="shared" si="12"/>
        <v>1.0019477600322777</v>
      </c>
      <c r="K19" s="20"/>
      <c r="L19" s="20"/>
      <c r="M19" s="20"/>
    </row>
    <row r="20" spans="1:13" x14ac:dyDescent="0.25">
      <c r="A20" s="36"/>
      <c r="B20" s="2" t="s">
        <v>4</v>
      </c>
      <c r="C20" s="7"/>
      <c r="D20" s="20">
        <f t="shared" si="12"/>
        <v>2.0468459602013929</v>
      </c>
      <c r="E20" s="20">
        <f t="shared" si="12"/>
        <v>1.0853211504806308</v>
      </c>
      <c r="F20" s="20">
        <f t="shared" si="12"/>
        <v>1.0329119078812052</v>
      </c>
      <c r="G20" s="20">
        <f t="shared" si="12"/>
        <v>1.0153259509526422</v>
      </c>
      <c r="H20" s="20">
        <f t="shared" si="12"/>
        <v>1.003786919047521</v>
      </c>
      <c r="I20" s="20">
        <f t="shared" si="12"/>
        <v>1.0042785300477814</v>
      </c>
      <c r="J20" s="20"/>
      <c r="K20" s="20"/>
      <c r="L20" s="20"/>
      <c r="M20" s="20"/>
    </row>
    <row r="21" spans="1:13" x14ac:dyDescent="0.25">
      <c r="A21" s="36"/>
      <c r="B21" s="2" t="s">
        <v>5</v>
      </c>
      <c r="C21" s="7"/>
      <c r="D21" s="20">
        <f t="shared" si="12"/>
        <v>2.0692434413226946</v>
      </c>
      <c r="E21" s="20">
        <f t="shared" si="12"/>
        <v>1.0646768610741011</v>
      </c>
      <c r="F21" s="20">
        <f t="shared" si="12"/>
        <v>1.0274897909135619</v>
      </c>
      <c r="G21" s="20">
        <f t="shared" si="12"/>
        <v>1.0108090405603116</v>
      </c>
      <c r="H21" s="20">
        <f t="shared" si="12"/>
        <v>1.0037064683458299</v>
      </c>
      <c r="I21" s="20"/>
      <c r="J21" s="20"/>
      <c r="K21" s="20"/>
      <c r="L21" s="20"/>
      <c r="M21" s="20"/>
    </row>
    <row r="22" spans="1:13" x14ac:dyDescent="0.25">
      <c r="A22" s="36"/>
      <c r="B22" s="2" t="s">
        <v>6</v>
      </c>
      <c r="C22" s="7"/>
      <c r="D22" s="20">
        <f t="shared" si="12"/>
        <v>2.1594726499676491</v>
      </c>
      <c r="E22" s="20">
        <f t="shared" si="12"/>
        <v>1.0858648628011947</v>
      </c>
      <c r="F22" s="20">
        <f t="shared" si="12"/>
        <v>1.0269063516684773</v>
      </c>
      <c r="G22" s="20">
        <f t="shared" si="12"/>
        <v>1.0155159785909156</v>
      </c>
      <c r="H22" s="20"/>
      <c r="I22" s="20"/>
      <c r="J22" s="20"/>
      <c r="K22" s="20"/>
      <c r="L22" s="20"/>
      <c r="M22" s="20"/>
    </row>
    <row r="23" spans="1:13" x14ac:dyDescent="0.25">
      <c r="A23" s="36"/>
      <c r="B23" s="2" t="s">
        <v>7</v>
      </c>
      <c r="C23" s="7"/>
      <c r="D23" s="20">
        <f t="shared" si="12"/>
        <v>1.9509925223712086</v>
      </c>
      <c r="E23" s="20">
        <f t="shared" si="12"/>
        <v>1.0720028612454289</v>
      </c>
      <c r="F23" s="20">
        <f t="shared" si="12"/>
        <v>1.0495630885556841</v>
      </c>
      <c r="G23" s="20"/>
      <c r="H23" s="20"/>
      <c r="I23" s="20"/>
      <c r="J23" s="20"/>
      <c r="K23" s="20"/>
      <c r="L23" s="20"/>
      <c r="M23" s="20"/>
    </row>
    <row r="24" spans="1:13" x14ac:dyDescent="0.25">
      <c r="A24" s="36"/>
      <c r="B24" s="2" t="s">
        <v>8</v>
      </c>
      <c r="C24" s="8"/>
      <c r="D24" s="20">
        <f t="shared" si="12"/>
        <v>1.9149078190438957</v>
      </c>
      <c r="E24" s="20">
        <f t="shared" si="12"/>
        <v>1.0572391108423995</v>
      </c>
      <c r="F24" s="20"/>
      <c r="G24" s="20"/>
      <c r="H24" s="20"/>
      <c r="I24" s="20"/>
      <c r="J24" s="20"/>
      <c r="K24" s="20"/>
      <c r="L24" s="20"/>
      <c r="M24" s="20"/>
    </row>
    <row r="25" spans="1:13" x14ac:dyDescent="0.25">
      <c r="A25" s="36"/>
      <c r="B25" s="2" t="s">
        <v>9</v>
      </c>
      <c r="C25" s="8"/>
      <c r="D25" s="20">
        <f>IFERROR(D12/C12,"")</f>
        <v>1.7550266391825697</v>
      </c>
      <c r="E25" s="20"/>
      <c r="F25" s="20"/>
      <c r="G25" s="20"/>
      <c r="H25" s="20"/>
      <c r="I25" s="20"/>
      <c r="J25" s="20"/>
      <c r="K25" s="20"/>
      <c r="L25" s="20"/>
      <c r="M25" s="20"/>
    </row>
    <row r="26" spans="1:13" x14ac:dyDescent="0.25">
      <c r="A26" s="21"/>
      <c r="B26" s="6"/>
      <c r="C26" s="8"/>
      <c r="D26" s="20"/>
      <c r="E26" s="20"/>
      <c r="F26" s="20"/>
      <c r="G26" s="20"/>
      <c r="H26" s="20"/>
      <c r="I26" s="20"/>
      <c r="J26" s="20"/>
      <c r="K26" s="20"/>
      <c r="L26" s="20"/>
      <c r="M26" s="20"/>
    </row>
    <row r="27" spans="1:13" x14ac:dyDescent="0.25">
      <c r="A27" s="7" t="s">
        <v>17</v>
      </c>
      <c r="B27" s="8"/>
      <c r="C27" s="8"/>
      <c r="D27" s="20">
        <f ca="1">SUM(D$3:OFFSET($D$12,-C2,C2))/SUM(C$3:OFFSET($C$12,-C2,C2))</f>
        <v>2.0115946824952831</v>
      </c>
      <c r="E27" s="20">
        <f ca="1">SUM(E$3:OFFSET($D$12,-D2,D2))/SUM(D$3:OFFSET($C$12,-D2,D2))</f>
        <v>1.0944018697854654</v>
      </c>
      <c r="F27" s="20">
        <f ca="1">SUM(F$3:OFFSET($D$12,-E2,E2))/SUM(E$3:OFFSET($C$12,-E2,E2))</f>
        <v>1.0367793165721892</v>
      </c>
      <c r="G27" s="20">
        <f ca="1">SUM(G$3:OFFSET($D$12,-F2,F2))/SUM(F$3:OFFSET($C$12,-F2,F2))</f>
        <v>1.012879885936006</v>
      </c>
      <c r="H27" s="20">
        <f ca="1">SUM(H$3:OFFSET($D$12,-G2,G2))/SUM(G$3:OFFSET($C$12,-G2,G2))</f>
        <v>1.0086845788885659</v>
      </c>
      <c r="I27" s="20">
        <f ca="1">SUM(I$3:OFFSET($D$12,-H2,H2))/SUM(H$3:OFFSET($C$12,-H2,H2))</f>
        <v>1.0030167487295492</v>
      </c>
      <c r="J27" s="20">
        <f ca="1">SUM(J$3:OFFSET($D$12,-I2,I2))/SUM(I$3:OFFSET($C$12,-I2,I2))</f>
        <v>1.0030742464452034</v>
      </c>
      <c r="K27" s="20">
        <f ca="1">SUM(K$3:OFFSET($D$12,-J2,J2))/SUM(J$3:OFFSET($C$12,-J2,J2))</f>
        <v>1.0037853071031297</v>
      </c>
      <c r="L27" s="20">
        <f ca="1">SUM(L$3:OFFSET($D$12,-K2,K2))/SUM(K$3:OFFSET($C$12,-K2,K2))</f>
        <v>1.0159605755975554</v>
      </c>
      <c r="M27" s="20">
        <f ca="1">SUM(M$3:OFFSET($D$12,-L2,L2))/SUM(L$3:OFFSET($C$12,-L2,L2))</f>
        <v>1.0001240495354335</v>
      </c>
    </row>
    <row r="28" spans="1:13" x14ac:dyDescent="0.25">
      <c r="A28" t="s">
        <v>18</v>
      </c>
      <c r="D28" s="22">
        <f ca="1">PRODUCT(D27:$M$27)</f>
        <v>2.3929288394392971</v>
      </c>
      <c r="E28" s="22">
        <f ca="1">PRODUCT(E27:$M$27)</f>
        <v>1.1895680875786505</v>
      </c>
      <c r="F28" s="22">
        <f ca="1">PRODUCT(F27:$M$27)</f>
        <v>1.0869572872822673</v>
      </c>
      <c r="G28" s="22">
        <f ca="1">PRODUCT(G27:$M$27)</f>
        <v>1.0483979279949152</v>
      </c>
      <c r="H28" s="22">
        <f ca="1">PRODUCT(H27:$M$27)</f>
        <v>1.0350663909433711</v>
      </c>
      <c r="I28" s="22">
        <f ca="1">PRODUCT(I27:$M$27)</f>
        <v>1.026154669761953</v>
      </c>
      <c r="J28" s="22">
        <f ca="1">PRODUCT(J27:$M$27)</f>
        <v>1.0230683296781546</v>
      </c>
      <c r="K28" s="22">
        <f ca="1">PRODUCT(K27:$M$27)</f>
        <v>1.0199328048784111</v>
      </c>
      <c r="L28" s="22">
        <f ca="1">PRODUCT(L27:$M$27)</f>
        <v>1.0160866050349771</v>
      </c>
      <c r="M28" s="22">
        <f ca="1">PRODUCT(M27:$M$27)</f>
        <v>1.0001240495354335</v>
      </c>
    </row>
    <row r="31" spans="1:13" x14ac:dyDescent="0.25">
      <c r="A31" t="s">
        <v>27</v>
      </c>
      <c r="B31" s="32">
        <v>450</v>
      </c>
    </row>
    <row r="32" spans="1:13" x14ac:dyDescent="0.25">
      <c r="A32" t="s">
        <v>30</v>
      </c>
      <c r="B32" s="33">
        <f ca="1">AA14-B31</f>
        <v>143.63708149298168</v>
      </c>
    </row>
    <row r="35" spans="1:112" s="30" customFormat="1" x14ac:dyDescent="0.25">
      <c r="A35" t="s">
        <v>28</v>
      </c>
      <c r="B35" s="34">
        <v>0</v>
      </c>
      <c r="C35" s="34">
        <v>1</v>
      </c>
      <c r="D35" s="34">
        <v>2</v>
      </c>
      <c r="E35" s="34">
        <v>3</v>
      </c>
      <c r="F35" s="34">
        <v>4</v>
      </c>
      <c r="G35" s="34">
        <v>5</v>
      </c>
      <c r="H35" s="34">
        <v>6</v>
      </c>
      <c r="I35" s="34">
        <v>7</v>
      </c>
      <c r="J35" s="34">
        <v>8</v>
      </c>
      <c r="K35" s="34">
        <v>9</v>
      </c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</row>
    <row r="36" spans="1:112" x14ac:dyDescent="0.25">
      <c r="B36" s="29">
        <f ca="1">1/D28</f>
        <v>0.41789792638978623</v>
      </c>
      <c r="C36" s="29">
        <f ca="1">1/E28-SUM($B$36:B36)</f>
        <v>0.42274332016171318</v>
      </c>
      <c r="D36" s="29">
        <f ca="1">1/F28-SUM($B$36:C36)</f>
        <v>7.9358105493245956E-2</v>
      </c>
      <c r="E36" s="29">
        <f ca="1">1/G28-SUM($B$36:D36)</f>
        <v>3.383694741506249E-2</v>
      </c>
      <c r="F36" s="29">
        <f ca="1">1/H28-SUM($B$36:E36)</f>
        <v>1.2285302738664461E-2</v>
      </c>
      <c r="G36" s="29">
        <f ca="1">1/I28-SUM($B$36:F36)</f>
        <v>8.390359270240455E-3</v>
      </c>
      <c r="H36" s="29">
        <f ca="1">1/J28-SUM($B$36:G36)</f>
        <v>2.9398577216910304E-3</v>
      </c>
      <c r="I36" s="29">
        <f ca="1">1/K28-SUM($B$36:H36)</f>
        <v>3.0049277805034302E-3</v>
      </c>
      <c r="J36" s="29">
        <f ca="1">1/L28-SUM($B$36:I36)</f>
        <v>3.7113298886205515E-3</v>
      </c>
      <c r="K36" s="29">
        <f ca="1">1/M28-SUM($B$36:J36)</f>
        <v>1.5707888991417285E-2</v>
      </c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</row>
    <row r="39" spans="1:112" x14ac:dyDescent="0.25">
      <c r="A39" t="s">
        <v>29</v>
      </c>
      <c r="B39" s="31">
        <v>44926</v>
      </c>
      <c r="C39" s="31">
        <f t="shared" ref="C39:Z39" si="13">EOMONTH(B39,3)</f>
        <v>45016</v>
      </c>
      <c r="D39" s="31">
        <f t="shared" si="13"/>
        <v>45107</v>
      </c>
      <c r="E39" s="31">
        <f t="shared" si="13"/>
        <v>45199</v>
      </c>
      <c r="F39" s="31">
        <f t="shared" si="13"/>
        <v>45291</v>
      </c>
      <c r="G39" s="31">
        <f t="shared" si="13"/>
        <v>45382</v>
      </c>
      <c r="H39" s="31">
        <f t="shared" si="13"/>
        <v>45473</v>
      </c>
      <c r="I39" s="31">
        <f t="shared" si="13"/>
        <v>45565</v>
      </c>
      <c r="J39" s="31">
        <f t="shared" si="13"/>
        <v>45657</v>
      </c>
      <c r="K39" s="31">
        <f t="shared" si="13"/>
        <v>45747</v>
      </c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</row>
    <row r="40" spans="1:112" x14ac:dyDescent="0.25">
      <c r="B40" s="23">
        <f ca="1">$B$32*B36</f>
        <v>60.025638508597787</v>
      </c>
      <c r="C40" s="23">
        <f t="shared" ref="C40:Z40" ca="1" si="14">$B$32*C36</f>
        <v>60.721616728681639</v>
      </c>
      <c r="D40" s="23">
        <f t="shared" ca="1" si="14"/>
        <v>11.398766665862006</v>
      </c>
      <c r="E40" s="23">
        <f t="shared" ca="1" si="14"/>
        <v>4.8602403733310666</v>
      </c>
      <c r="F40" s="23">
        <f t="shared" ca="1" si="14"/>
        <v>1.7646250306394982</v>
      </c>
      <c r="G40" s="23">
        <f t="shared" ca="1" si="14"/>
        <v>1.2051667182549226</v>
      </c>
      <c r="H40" s="23">
        <f t="shared" ca="1" si="14"/>
        <v>0.42227258314830601</v>
      </c>
      <c r="I40" s="23">
        <f t="shared" ca="1" si="14"/>
        <v>0.43161905648869575</v>
      </c>
      <c r="J40" s="23">
        <f t="shared" ca="1" si="14"/>
        <v>0.53308459365912875</v>
      </c>
      <c r="K40" s="23">
        <f t="shared" ca="1" si="14"/>
        <v>2.2562353311429142</v>
      </c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</row>
    <row r="43" spans="1:112" x14ac:dyDescent="0.25">
      <c r="A43" t="s">
        <v>31</v>
      </c>
      <c r="B43">
        <v>7.923</v>
      </c>
      <c r="C43">
        <v>7.9819999999999993</v>
      </c>
      <c r="D43">
        <v>8.0639999999999983</v>
      </c>
      <c r="E43">
        <v>8.157</v>
      </c>
      <c r="F43">
        <v>8.2594999999999992</v>
      </c>
      <c r="G43">
        <v>8.3620000000000001</v>
      </c>
      <c r="H43">
        <v>8.4644999999999992</v>
      </c>
      <c r="I43">
        <v>8.5670000000000019</v>
      </c>
      <c r="J43">
        <v>8.6654999999999998</v>
      </c>
      <c r="K43">
        <v>8.7639999999999993</v>
      </c>
    </row>
    <row r="44" spans="1:112" x14ac:dyDescent="0.25">
      <c r="A44" t="s">
        <v>32</v>
      </c>
      <c r="B44" s="22">
        <f>(1+B43/100)^0.25-1</f>
        <v>1.9244794964799805E-2</v>
      </c>
      <c r="C44" s="22">
        <f t="shared" ref="C44:Z44" si="15">(1+C43/100)^0.25-1</f>
        <v>1.9384068147137556E-2</v>
      </c>
      <c r="D44" s="22">
        <f t="shared" si="15"/>
        <v>1.9577539513599973E-2</v>
      </c>
      <c r="E44" s="22">
        <f t="shared" si="15"/>
        <v>1.9796831149745842E-2</v>
      </c>
      <c r="F44" s="22">
        <f t="shared" si="15"/>
        <v>2.0038359778254966E-2</v>
      </c>
      <c r="G44" s="22">
        <f t="shared" si="15"/>
        <v>2.0279716958287786E-2</v>
      </c>
      <c r="H44" s="22">
        <f t="shared" si="15"/>
        <v>2.0520902973547805E-2</v>
      </c>
      <c r="I44" s="22">
        <f t="shared" si="15"/>
        <v>2.0761918107001787E-2</v>
      </c>
      <c r="J44" s="22">
        <f t="shared" si="15"/>
        <v>2.0993367025219589E-2</v>
      </c>
      <c r="K44" s="22">
        <f t="shared" si="15"/>
        <v>2.1224658648975714E-2</v>
      </c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</row>
    <row r="45" spans="1:112" x14ac:dyDescent="0.25">
      <c r="A45" t="s">
        <v>33</v>
      </c>
      <c r="B45">
        <v>1</v>
      </c>
      <c r="C45">
        <v>2</v>
      </c>
      <c r="D45">
        <v>3</v>
      </c>
      <c r="E45">
        <v>4</v>
      </c>
      <c r="F45">
        <v>5</v>
      </c>
      <c r="G45">
        <v>6</v>
      </c>
      <c r="H45">
        <v>7</v>
      </c>
      <c r="I45">
        <v>8</v>
      </c>
      <c r="J45">
        <v>9</v>
      </c>
      <c r="K45">
        <v>10</v>
      </c>
    </row>
    <row r="47" spans="1:112" x14ac:dyDescent="0.25">
      <c r="A47" t="s">
        <v>34</v>
      </c>
      <c r="B47">
        <f ca="1">B40*1/((1+B44)^B45)</f>
        <v>58.892268869198205</v>
      </c>
      <c r="C47">
        <f t="shared" ref="C47:Z47" ca="1" si="16">C40*1/((1+C44)^C45)</f>
        <v>58.434272665525192</v>
      </c>
      <c r="D47">
        <f t="shared" ca="1" si="16"/>
        <v>10.754669890684433</v>
      </c>
      <c r="E47">
        <f t="shared" ca="1" si="16"/>
        <v>4.4936900739952739</v>
      </c>
      <c r="F47">
        <f t="shared" ca="1" si="16"/>
        <v>1.5979747552630195</v>
      </c>
      <c r="G47">
        <f t="shared" ca="1" si="16"/>
        <v>1.0683944212961061</v>
      </c>
      <c r="H47">
        <f t="shared" ca="1" si="16"/>
        <v>0.36630222141775248</v>
      </c>
      <c r="I47">
        <f t="shared" ca="1" si="16"/>
        <v>0.36618869830162337</v>
      </c>
      <c r="J47">
        <f t="shared" ca="1" si="16"/>
        <v>0.44217058226505623</v>
      </c>
      <c r="K47">
        <f t="shared" ca="1" si="16"/>
        <v>1.8288221272771792</v>
      </c>
    </row>
    <row r="49" spans="1:2" x14ac:dyDescent="0.25">
      <c r="A49" t="s">
        <v>35</v>
      </c>
      <c r="B49" s="28">
        <f ca="1">SUM(B47:Z47)</f>
        <v>138.24475430522384</v>
      </c>
    </row>
  </sheetData>
  <mergeCells count="4">
    <mergeCell ref="A3:A13"/>
    <mergeCell ref="A16:A25"/>
    <mergeCell ref="Q1:V1"/>
    <mergeCell ref="W1:AA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входные данные</vt:lpstr>
      <vt:lpstr>Прогноз андеррайтинговый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Шишкин Сергей Александрович</dc:creator>
  <cp:lastModifiedBy>Ерикова Анастасия Петровна (Anastasiya Erikova)</cp:lastModifiedBy>
  <dcterms:created xsi:type="dcterms:W3CDTF">2022-11-08T17:48:56Z</dcterms:created>
  <dcterms:modified xsi:type="dcterms:W3CDTF">2022-11-17T14:57:22Z</dcterms:modified>
</cp:coreProperties>
</file>