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V:\PublicFolder\BackOffice\Клиентская отчетность\_Юридические Лица\Ассоциация Гильдия Актуариев\2021\06\"/>
    </mc:Choice>
  </mc:AlternateContent>
  <bookViews>
    <workbookView xWindow="105" yWindow="-30" windowWidth="16800" windowHeight="13500"/>
  </bookViews>
  <sheets>
    <sheet name="Баланс" sheetId="1" r:id="rId1"/>
    <sheet name="Расшифровка" sheetId="2" r:id="rId2"/>
    <sheet name="data" sheetId="3" r:id="rId3"/>
  </sheets>
  <definedNames>
    <definedName name="Application">data!$C$15</definedName>
    <definedName name="BD">data!$L$11</definedName>
    <definedName name="BegDate">data!$C$11</definedName>
    <definedName name="DATA_DATA">Баланс!$BF$36:$CX$56,Баланс!$BF$62:$CX$84</definedName>
    <definedName name="ED">data!$M$11</definedName>
    <definedName name="EndDate">data!$F$11</definedName>
    <definedName name="init_metalarea">data!$C$3:$F$16</definedName>
    <definedName name="INV">data!$D$16</definedName>
    <definedName name="PL">data!$E$16</definedName>
    <definedName name="PORT">data!$D$14</definedName>
    <definedName name="Prec">data!$G$19</definedName>
    <definedName name="Precisions">data!$C$19:$C$22</definedName>
    <definedName name="SQLall.CHAIN">Расшифровка!#REF!</definedName>
    <definedName name="SQLall.CODE">Расшифровка!#REF!</definedName>
    <definedName name="SQLall.INVESTMENT">Расшифровка!#REF!</definedName>
    <definedName name="SQLall.P_SUMMA">Расшифровка!#REF!</definedName>
    <definedName name="SQLall.PP_SUMMA">Расшифровка!#REF!</definedName>
    <definedName name="SQLall.query">data!$C$24:$C$28</definedName>
    <definedName name="SQLall.REG_2">Расшифровка!#REF!</definedName>
    <definedName name="SQLall.SUMMA">Расшифровка!#REF!</definedName>
    <definedName name="SQLall.workarea">Расшифровка!#REF!</definedName>
    <definedName name="TabAll">Расшифровка!$A$3:$I$66</definedName>
    <definedName name="_xlnm.Print_Area" localSheetId="0">Баланс!$A$1:$CX$98</definedName>
  </definedNames>
  <calcPr calcId="162913"/>
</workbook>
</file>

<file path=xl/calcChain.xml><?xml version="1.0" encoding="utf-8"?>
<calcChain xmlns="http://schemas.openxmlformats.org/spreadsheetml/2006/main">
  <c r="BF52" i="1" l="1"/>
  <c r="BF51" i="1"/>
  <c r="BF69" i="1" l="1"/>
  <c r="C26" i="3" l="1"/>
  <c r="CR14" i="1"/>
  <c r="CJ14" i="1"/>
  <c r="CC14" i="1"/>
  <c r="H19" i="3"/>
  <c r="I66" i="2" s="1"/>
  <c r="CJ82" i="1" s="1"/>
  <c r="V21" i="1"/>
  <c r="BJ59" i="1"/>
  <c r="BI33" i="1"/>
  <c r="BI60" i="1"/>
  <c r="BI34" i="1"/>
  <c r="CM60" i="1"/>
  <c r="BX60" i="1"/>
  <c r="CM34" i="1"/>
  <c r="BX34" i="1"/>
  <c r="L11" i="3"/>
  <c r="M11" i="3"/>
  <c r="CB87" i="1"/>
  <c r="AD87" i="1"/>
  <c r="CN19" i="1"/>
  <c r="CC19" i="1"/>
  <c r="CC16" i="1"/>
  <c r="CC15" i="1"/>
  <c r="Z22" i="1"/>
  <c r="A20" i="1"/>
  <c r="N15" i="1"/>
  <c r="A12" i="1"/>
  <c r="AC11" i="1"/>
  <c r="H20" i="3"/>
  <c r="H64" i="2" s="1"/>
  <c r="N11" i="3"/>
  <c r="I5" i="2" l="1"/>
  <c r="CJ39" i="1" s="1"/>
  <c r="I9" i="2"/>
  <c r="CJ43" i="1" s="1"/>
  <c r="I13" i="2"/>
  <c r="I17" i="2"/>
  <c r="I21" i="2"/>
  <c r="G27" i="2"/>
  <c r="G31" i="2"/>
  <c r="I33" i="2"/>
  <c r="I37" i="2"/>
  <c r="H40" i="2"/>
  <c r="H44" i="2"/>
  <c r="G47" i="2"/>
  <c r="BF65" i="1" s="1"/>
  <c r="BF70" i="1" s="1"/>
  <c r="G51" i="2"/>
  <c r="I53" i="2"/>
  <c r="H56" i="2"/>
  <c r="BU73" i="1" s="1"/>
  <c r="G59" i="2"/>
  <c r="BF78" i="1" s="1"/>
  <c r="I61" i="2"/>
  <c r="I65" i="2"/>
  <c r="CJ81" i="1" s="1"/>
  <c r="I4" i="2"/>
  <c r="CJ38" i="1" s="1"/>
  <c r="G6" i="2"/>
  <c r="BF40" i="1" s="1"/>
  <c r="H7" i="2"/>
  <c r="BU41" i="1" s="1"/>
  <c r="I8" i="2"/>
  <c r="CJ42" i="1" s="1"/>
  <c r="G10" i="2"/>
  <c r="BF44" i="1" s="1"/>
  <c r="H11" i="2"/>
  <c r="I12" i="2"/>
  <c r="G14" i="2"/>
  <c r="H15" i="2"/>
  <c r="I16" i="2"/>
  <c r="G18" i="2"/>
  <c r="H19" i="2"/>
  <c r="I20" i="2"/>
  <c r="G22" i="2"/>
  <c r="H23" i="2"/>
  <c r="BU45" i="1" s="1"/>
  <c r="I24" i="2"/>
  <c r="CJ46" i="1" s="1"/>
  <c r="G26" i="2"/>
  <c r="BF50" i="1" s="1"/>
  <c r="H27" i="2"/>
  <c r="BU51" i="1" s="1"/>
  <c r="BU55" i="1" s="1"/>
  <c r="I28" i="2"/>
  <c r="G30" i="2"/>
  <c r="H31" i="2"/>
  <c r="I32" i="2"/>
  <c r="G34" i="2"/>
  <c r="H35" i="2"/>
  <c r="I36" i="2"/>
  <c r="G38" i="2"/>
  <c r="H39" i="2"/>
  <c r="I40" i="2"/>
  <c r="G42" i="2"/>
  <c r="H43" i="2"/>
  <c r="BU53" i="1" s="1"/>
  <c r="I44" i="2"/>
  <c r="G46" i="2"/>
  <c r="BF64" i="1" s="1"/>
  <c r="H47" i="2"/>
  <c r="BU65" i="1" s="1"/>
  <c r="I48" i="2"/>
  <c r="CJ66" i="1" s="1"/>
  <c r="G50" i="2"/>
  <c r="BF68" i="1" s="1"/>
  <c r="H51" i="2"/>
  <c r="I52" i="2"/>
  <c r="CJ69" i="1" s="1"/>
  <c r="G54" i="2"/>
  <c r="H55" i="2"/>
  <c r="BU72" i="1" s="1"/>
  <c r="I56" i="2"/>
  <c r="CJ73" i="1" s="1"/>
  <c r="G58" i="2"/>
  <c r="BF75" i="1" s="1"/>
  <c r="H59" i="2"/>
  <c r="BU78" i="1" s="1"/>
  <c r="BU83" i="1" s="1"/>
  <c r="I60" i="2"/>
  <c r="CJ79" i="1" s="1"/>
  <c r="G62" i="2"/>
  <c r="H63" i="2"/>
  <c r="BU80" i="1" s="1"/>
  <c r="I64" i="2"/>
  <c r="G66" i="2"/>
  <c r="BF82" i="1" s="1"/>
  <c r="H4" i="2"/>
  <c r="BU38" i="1" s="1"/>
  <c r="H8" i="2"/>
  <c r="BU42" i="1" s="1"/>
  <c r="H12" i="2"/>
  <c r="H16" i="2"/>
  <c r="H20" i="2"/>
  <c r="H24" i="2"/>
  <c r="BU46" i="1" s="1"/>
  <c r="I29" i="2"/>
  <c r="G35" i="2"/>
  <c r="G39" i="2"/>
  <c r="G43" i="2"/>
  <c r="BF53" i="1" s="1"/>
  <c r="G63" i="2"/>
  <c r="BF80" i="1" s="1"/>
  <c r="G5" i="2"/>
  <c r="BF39" i="1" s="1"/>
  <c r="H6" i="2"/>
  <c r="BU40" i="1" s="1"/>
  <c r="I7" i="2"/>
  <c r="CJ41" i="1" s="1"/>
  <c r="G9" i="2"/>
  <c r="BF43" i="1" s="1"/>
  <c r="H10" i="2"/>
  <c r="BU44" i="1" s="1"/>
  <c r="I11" i="2"/>
  <c r="G13" i="2"/>
  <c r="H14" i="2"/>
  <c r="I15" i="2"/>
  <c r="G17" i="2"/>
  <c r="H18" i="2"/>
  <c r="I19" i="2"/>
  <c r="G21" i="2"/>
  <c r="H22" i="2"/>
  <c r="I23" i="2"/>
  <c r="CJ45" i="1" s="1"/>
  <c r="G25" i="2"/>
  <c r="BF49" i="1" s="1"/>
  <c r="BF55" i="1" s="1"/>
  <c r="H26" i="2"/>
  <c r="BU50" i="1" s="1"/>
  <c r="I27" i="2"/>
  <c r="CJ51" i="1" s="1"/>
  <c r="G29" i="2"/>
  <c r="H30" i="2"/>
  <c r="I31" i="2"/>
  <c r="G33" i="2"/>
  <c r="H34" i="2"/>
  <c r="I35" i="2"/>
  <c r="G37" i="2"/>
  <c r="H38" i="2"/>
  <c r="BU52" i="1" s="1"/>
  <c r="I39" i="2"/>
  <c r="G41" i="2"/>
  <c r="H42" i="2"/>
  <c r="I43" i="2"/>
  <c r="CJ53" i="1" s="1"/>
  <c r="G45" i="2"/>
  <c r="BF54" i="1" s="1"/>
  <c r="H46" i="2"/>
  <c r="BU64" i="1" s="1"/>
  <c r="BU70" i="1" s="1"/>
  <c r="I47" i="2"/>
  <c r="CJ65" i="1" s="1"/>
  <c r="G49" i="2"/>
  <c r="BF67" i="1" s="1"/>
  <c r="H50" i="2"/>
  <c r="BU68" i="1" s="1"/>
  <c r="I51" i="2"/>
  <c r="G53" i="2"/>
  <c r="H54" i="2"/>
  <c r="I55" i="2"/>
  <c r="CJ72" i="1" s="1"/>
  <c r="G57" i="2"/>
  <c r="BF74" i="1" s="1"/>
  <c r="H58" i="2"/>
  <c r="BU75" i="1" s="1"/>
  <c r="I59" i="2"/>
  <c r="CJ78" i="1" s="1"/>
  <c r="G61" i="2"/>
  <c r="H62" i="2"/>
  <c r="I63" i="2"/>
  <c r="CJ80" i="1" s="1"/>
  <c r="G65" i="2"/>
  <c r="BF81" i="1" s="1"/>
  <c r="H66" i="2"/>
  <c r="BU82" i="1" s="1"/>
  <c r="G7" i="2"/>
  <c r="BF41" i="1" s="1"/>
  <c r="G11" i="2"/>
  <c r="G15" i="2"/>
  <c r="G19" i="2"/>
  <c r="G23" i="2"/>
  <c r="BF45" i="1" s="1"/>
  <c r="I25" i="2"/>
  <c r="CJ49" i="1" s="1"/>
  <c r="H28" i="2"/>
  <c r="H32" i="2"/>
  <c r="H36" i="2"/>
  <c r="I41" i="2"/>
  <c r="I45" i="2"/>
  <c r="CJ54" i="1" s="1"/>
  <c r="H48" i="2"/>
  <c r="BU66" i="1" s="1"/>
  <c r="I49" i="2"/>
  <c r="CJ67" i="1" s="1"/>
  <c r="H52" i="2"/>
  <c r="BU69" i="1" s="1"/>
  <c r="G55" i="2"/>
  <c r="BF72" i="1" s="1"/>
  <c r="I57" i="2"/>
  <c r="CJ74" i="1" s="1"/>
  <c r="H60" i="2"/>
  <c r="BU79" i="1" s="1"/>
  <c r="G4" i="2"/>
  <c r="BF38" i="1" s="1"/>
  <c r="H5" i="2"/>
  <c r="BU39" i="1" s="1"/>
  <c r="BU47" i="1" s="1"/>
  <c r="I6" i="2"/>
  <c r="CJ40" i="1" s="1"/>
  <c r="G8" i="2"/>
  <c r="BF42" i="1" s="1"/>
  <c r="H9" i="2"/>
  <c r="BU43" i="1" s="1"/>
  <c r="I10" i="2"/>
  <c r="CJ44" i="1" s="1"/>
  <c r="G12" i="2"/>
  <c r="H13" i="2"/>
  <c r="I14" i="2"/>
  <c r="G16" i="2"/>
  <c r="H17" i="2"/>
  <c r="I18" i="2"/>
  <c r="G20" i="2"/>
  <c r="H21" i="2"/>
  <c r="I22" i="2"/>
  <c r="G24" i="2"/>
  <c r="BF46" i="1" s="1"/>
  <c r="H25" i="2"/>
  <c r="BU49" i="1" s="1"/>
  <c r="I26" i="2"/>
  <c r="CJ50" i="1" s="1"/>
  <c r="G28" i="2"/>
  <c r="H29" i="2"/>
  <c r="I30" i="2"/>
  <c r="G32" i="2"/>
  <c r="H33" i="2"/>
  <c r="I34" i="2"/>
  <c r="G36" i="2"/>
  <c r="H37" i="2"/>
  <c r="I38" i="2"/>
  <c r="CJ52" i="1" s="1"/>
  <c r="G40" i="2"/>
  <c r="H41" i="2"/>
  <c r="I42" i="2"/>
  <c r="G44" i="2"/>
  <c r="H45" i="2"/>
  <c r="BU54" i="1" s="1"/>
  <c r="I46" i="2"/>
  <c r="CJ64" i="1" s="1"/>
  <c r="G48" i="2"/>
  <c r="BF66" i="1" s="1"/>
  <c r="H49" i="2"/>
  <c r="BU67" i="1" s="1"/>
  <c r="I50" i="2"/>
  <c r="CJ68" i="1" s="1"/>
  <c r="G52" i="2"/>
  <c r="H53" i="2"/>
  <c r="I54" i="2"/>
  <c r="G56" i="2"/>
  <c r="BF73" i="1" s="1"/>
  <c r="H57" i="2"/>
  <c r="BU74" i="1" s="1"/>
  <c r="I58" i="2"/>
  <c r="CJ75" i="1" s="1"/>
  <c r="CJ76" i="1" s="1"/>
  <c r="G60" i="2"/>
  <c r="BF79" i="1" s="1"/>
  <c r="H61" i="2"/>
  <c r="I62" i="2"/>
  <c r="G64" i="2"/>
  <c r="H65" i="2"/>
  <c r="BU81" i="1" s="1"/>
  <c r="BF83" i="1"/>
  <c r="CJ83" i="1"/>
  <c r="BU76" i="1"/>
  <c r="BF76" i="1"/>
  <c r="CJ70" i="1"/>
  <c r="CJ55" i="1"/>
  <c r="BF47" i="1"/>
  <c r="CJ47" i="1"/>
  <c r="BU84" i="1" l="1"/>
  <c r="BF84" i="1"/>
  <c r="CJ84" i="1"/>
  <c r="BU56" i="1"/>
  <c r="BF56" i="1"/>
  <c r="CJ56" i="1"/>
  <c r="BU32" i="1" l="1"/>
  <c r="BF32" i="1"/>
  <c r="CJ32" i="1"/>
</calcChain>
</file>

<file path=xl/comments1.xml><?xml version="1.0" encoding="utf-8"?>
<comments xmlns="http://schemas.openxmlformats.org/spreadsheetml/2006/main">
  <authors>
    <author>Мария Тюфягина</author>
  </authors>
  <commentList>
    <comment ref="F12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мы заранее договорились,
что время начала и конца периода должно быть 0:00:0
</t>
        </r>
      </text>
    </comment>
  </commentList>
</comments>
</file>

<file path=xl/sharedStrings.xml><?xml version="1.0" encoding="utf-8"?>
<sst xmlns="http://schemas.openxmlformats.org/spreadsheetml/2006/main" count="649" uniqueCount="175">
  <si>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</si>
  <si>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</si>
  <si>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</si>
  <si>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</si>
  <si>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</si>
  <si>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</si>
  <si>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</si>
  <si>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</si>
  <si>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</si>
  <si>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</si>
  <si>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</si>
  <si>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</si>
  <si>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</si>
  <si>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</si>
  <si>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</si>
  <si>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</si>
  <si>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</si>
  <si>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</si>
  <si>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</si>
  <si>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</si>
  <si>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</si>
  <si>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</si>
  <si>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</si>
  <si>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бухгалтерского баланса и отчета о прибылях и убытках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</si>
  <si>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</si>
  <si>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</si>
  <si>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</si>
  <si>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</si>
  <si>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</si>
  <si>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</si>
  <si>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</si>
  <si>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</si>
  <si>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</si>
  <si>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</si>
  <si>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</si>
  <si>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</si>
  <si>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</si>
  <si>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</si>
  <si>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</si>
  <si>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</si>
  <si>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</si>
  <si>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</si>
  <si>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</si>
  <si>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</si>
  <si>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</si>
  <si>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</si>
  <si>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</si>
  <si>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</si>
  <si>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</si>
  <si>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</si>
  <si>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</si>
  <si>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</si>
  <si>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</si>
  <si>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</si>
  <si>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</si>
  <si>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</si>
  <si>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</si>
  <si>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</si>
  <si>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</si>
  <si>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</si>
  <si>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</si>
  <si>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</si>
  <si>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</si>
  <si>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</si>
  <si>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  <charset val="204"/>
      </rPr>
      <t>1.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</si>
  <si>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</si>
  <si>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отчетная дата отчетного периода.</t>
    </r>
  </si>
  <si>
    <r>
      <t>_______</t>
    </r>
    <r>
      <rPr>
        <sz val="7"/>
        <rFont val="Arial"/>
        <family val="2"/>
        <charset val="204"/>
      </rPr>
      <t>4.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предыдущий год.</t>
    </r>
  </si>
  <si>
    <r>
      <t>_______</t>
    </r>
    <r>
      <rPr>
        <sz val="7"/>
        <rFont val="Arial"/>
        <family val="2"/>
        <charset val="204"/>
      </rPr>
      <t>5.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год, предшествующий предыдущему.</t>
    </r>
  </si>
  <si>
    <r>
      <t>_______</t>
    </r>
    <r>
      <rPr>
        <sz val="7"/>
        <rFont val="Arial"/>
        <family val="2"/>
        <charset val="204"/>
      </rPr>
      <t>6.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Некоммерческая организация именует указанный раздел "Целевое финансирование". Вместо показателей "Уставный капитал",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</si>
  <si>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r>
      <t>_______</t>
    </r>
    <r>
      <rPr>
        <sz val="7"/>
        <rFont val="Arial"/>
        <family val="2"/>
        <charset val="204"/>
      </rPr>
      <t>7.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</si>
  <si>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  <charset val="204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</si>
  <si>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  <charset val="204"/>
      </rPr>
      <t>2</t>
    </r>
  </si>
  <si>
    <r>
      <t xml:space="preserve"> г.</t>
    </r>
    <r>
      <rPr>
        <vertAlign val="superscript"/>
        <sz val="9"/>
        <rFont val="Arial"/>
        <family val="2"/>
        <charset val="204"/>
      </rPr>
      <t>3</t>
    </r>
  </si>
  <si>
    <r>
      <t xml:space="preserve"> г.</t>
    </r>
    <r>
      <rPr>
        <vertAlign val="superscript"/>
        <sz val="9"/>
        <rFont val="Arial"/>
        <family val="2"/>
        <charset val="204"/>
      </rPr>
      <t>4</t>
    </r>
  </si>
  <si>
    <r>
      <t xml:space="preserve"> г.</t>
    </r>
    <r>
      <rPr>
        <vertAlign val="superscript"/>
        <sz val="9"/>
        <rFont val="Arial"/>
        <family val="2"/>
        <charset val="204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</si>
  <si>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  <charset val="204"/>
      </rPr>
      <t>6</t>
    </r>
  </si>
  <si>
    <t>Код</t>
  </si>
  <si>
    <t>Уставный капитал (складочный капитал, уставный фонд, вклады товарищей)</t>
  </si>
  <si>
    <t>Адрес</t>
  </si>
  <si>
    <t>ОКПО</t>
  </si>
  <si>
    <t>ОКОПФ</t>
  </si>
  <si>
    <t>ОКФС</t>
  </si>
  <si>
    <t>Рук. и Гл.бух.</t>
  </si>
  <si>
    <t>Дата</t>
  </si>
  <si>
    <t>Договор</t>
  </si>
  <si>
    <t>Приложение</t>
  </si>
  <si>
    <t>Инвестор</t>
  </si>
  <si>
    <t>В рублях и копейках</t>
  </si>
  <si>
    <t>В рублях</t>
  </si>
  <si>
    <t>В тыс. руб.</t>
  </si>
  <si>
    <t>В млн. руб.</t>
  </si>
  <si>
    <t>Доверительный управляющий</t>
  </si>
  <si>
    <t xml:space="preserve">Единица измерения: </t>
  </si>
  <si>
    <t>from TMP_INVESTMENT P</t>
  </si>
  <si>
    <t>order by 1, 2</t>
  </si>
  <si>
    <t>APPL_ID</t>
  </si>
  <si>
    <t>SQLall</t>
  </si>
  <si>
    <t>CHAIN</t>
  </si>
  <si>
    <t>INVESTMENT</t>
  </si>
  <si>
    <t>REG_2</t>
  </si>
  <si>
    <t>P_SUMMA</t>
  </si>
  <si>
    <t>SUMMA</t>
  </si>
  <si>
    <t>BAL_SUMMA - сумма на начало предыдущего года</t>
  </si>
  <si>
    <t>BAL_DELTA - сумма на начало года</t>
  </si>
  <si>
    <t>RUR_RATE - сумма на конец отчётного периода</t>
  </si>
  <si>
    <t>PP_SUMMA</t>
  </si>
  <si>
    <t>Доходные вложения в материальные
ценности</t>
  </si>
  <si>
    <t>Налог на добавленную стоимость
по приобретенным ценностям</t>
  </si>
  <si>
    <t>Собственные акции, выкупленные
у акционеров</t>
  </si>
  <si>
    <t>Нераспределенная прибыль
(непокрытый убыток)</t>
  </si>
  <si>
    <t>На</t>
  </si>
  <si>
    <t xml:space="preserve">select  CHAIN, INVESTMENT, REG_2, RUR_RATE as SUMMA, BAL_SUMMA as PP_SUMMA, BAL_DELTA as P_SUMMA  </t>
  </si>
  <si>
    <t>summa</t>
  </si>
  <si>
    <t>p_summa</t>
  </si>
  <si>
    <t>pp_summa</t>
  </si>
  <si>
    <t>(в ред. Приказа Минфина РФ</t>
  </si>
  <si>
    <t>Нематериальные поисковые активы</t>
  </si>
  <si>
    <t>Материальные поисковые активы</t>
  </si>
  <si>
    <t>1130</t>
  </si>
  <si>
    <t>1140</t>
  </si>
  <si>
    <t>Финансовые вложения (за исключением денежных эквивалентов)</t>
  </si>
  <si>
    <t>Денежные средства и денежные эквиваленты</t>
  </si>
  <si>
    <t>Уставный капитал (складочный капитал, уставный фонд,
вклады товарищей)</t>
  </si>
  <si>
    <t>Оценочные обязательства</t>
  </si>
  <si>
    <t>384</t>
  </si>
  <si>
    <t>ОКВЭД 2</t>
  </si>
  <si>
    <t>от 19.04.2019 № 61н)</t>
  </si>
  <si>
    <t>Бухгалтерская отчетность подлежит обязательному аудиту</t>
  </si>
  <si>
    <t>Наименование аудиторской организации / фамилия, имя, отчество (при наличии) индивидуального аудитора</t>
  </si>
  <si>
    <t>аудиторской организации/индивидуального аудитора</t>
  </si>
  <si>
    <t>Основной государственный регистрационный номер</t>
  </si>
  <si>
    <t>аудиторской организации/индивидуальногоаудитора</t>
  </si>
  <si>
    <t>ОГРН/ОГРНИП</t>
  </si>
  <si>
    <t>ДА</t>
  </si>
  <si>
    <t>НЕТ</t>
  </si>
  <si>
    <t>Fansy-STANDARD АО УК "Ингосстрах - Инвестиции"; username USER_KHAYRUTDINOVA
V04.47a - database BAL_DATA_STD host mspt-iidb01 (IGS/172) updated 07.02.2021 17:35:32
V04.47 - metadata BAL_META_STD host mspt-iidb01
V04.47 - V:\Appl\Fansy_STD\STANDARD.exe (build 47.1) updated 09.02.2021 17:00:26 started 05.07.2021 13:44:28 at workstation khayrutdinova (10.42.32.83)
profile hasp: Дилер-брокер,УК ПИФ,УК НПФ (ПФР),УК ПИФН,ФОБ и НФО (дилер),ДУ,ФОБ и НФО (брокер)
profile whos: Дилер-брокер,УК ПИФ,УК НПФ (ПФР),УК ПИФН,ФОБ и НФО (дилер),ДУ,ФОБ и НФО (брокер)
database driver: SQLServer v.12.0.5659.1 (MSSQL 2014) dialect 100 (compatibility level MSSQL 2008)
active form: _DOC_LIST0
Наименование шаблона: V:\Appl\Fansy_STD\REPORT\B_BUX_form1_66n.xlt - 04.03.2020 12:18:00
Отчёт сформирован: 05.07.2021 14:23:16</t>
  </si>
  <si>
    <t>АО УК "Ингосстрах - Инвестиции"</t>
  </si>
  <si>
    <t>115035, г.Москва, Пятницкая ул., д.12, стр.2</t>
  </si>
  <si>
    <t>Акционерное общество</t>
  </si>
  <si>
    <t>Частная собственность</t>
  </si>
  <si>
    <t>Корабельникова Н.А.</t>
  </si>
  <si>
    <t>30 июня 2021 года</t>
  </si>
  <si>
    <t>ДУ-0307 392/04-2016 от 01.09.2016</t>
  </si>
  <si>
    <t>Договор ДУ</t>
  </si>
  <si>
    <t>STANDARD</t>
  </si>
  <si>
    <t>Ассоциация гильдия актуариев</t>
  </si>
  <si>
    <t>58.02/02.02.2028/01.07.2021/ОФЗ 52002-ИН обл</t>
  </si>
  <si>
    <t>58.02/15.05.2025/01.07.2021/Республика Саха (Якутия) 35010 обл</t>
  </si>
  <si>
    <t>58.02/16.03.2039/01.07.2021/ОФЗ 26230 ПД обл</t>
  </si>
  <si>
    <t>58.02/18.07.2035/01.07.2021/ОФЗ 26233 ПД обл</t>
  </si>
  <si>
    <t>58.02/19.01.2028/01.07.2021/ОФЗ 26212</t>
  </si>
  <si>
    <t>58.02/25.10.2023/01.07.2021/Красноярский край 34012 обл</t>
  </si>
  <si>
    <t>58.05/02.02.2028/01.07.2021/ОФЗ 52002-ИН обл; НКД</t>
  </si>
  <si>
    <t>58.05/15.05.2025/01.07.2021/Республика Саха (Якутия) 35010 обл; НКД</t>
  </si>
  <si>
    <t>58.05/16.03.2039/01.07.2021/ОФЗ 26230 ПД обл; НКД</t>
  </si>
  <si>
    <t>58.05/18.07.2035/01.07.2021/ОФЗ 26233 ПД обл; НКД</t>
  </si>
  <si>
    <t>58.05/19.01.2028/01.07.2021/ОФЗ 26212; НКД</t>
  </si>
  <si>
    <t>58.05/25.10.2023/01.07.2021/Красноярский край 34012 обл; НКД</t>
  </si>
  <si>
    <t>55.01/Деньги у брокера или оператора инвестиционной платформы, р/с 30601810700001032133 (RUB)</t>
  </si>
  <si>
    <t>76.14/Красноярский край 34012 обл; НКД</t>
  </si>
  <si>
    <t>76.14/ОФЗ 26212; НКД</t>
  </si>
  <si>
    <t>76.14/ОФЗ 26217; НКД</t>
  </si>
  <si>
    <t>76.14/ОФЗ 26230 ПД обл; НКД</t>
  </si>
  <si>
    <t>76.14/ОФЗ 26233 ПД обл; НКД</t>
  </si>
  <si>
    <t>76.14/ОФЗ 52002-ИН обл; НКД</t>
  </si>
  <si>
    <t>76.14/Республика Саха (Якутия) 35010 обл; НКД</t>
  </si>
  <si>
    <t>76.14/Элемент Лизинг БО-001P-02; НКД</t>
  </si>
  <si>
    <t>58.02/18.08.2021/01.07.2021/ОФЗ 26217</t>
  </si>
  <si>
    <t>58.02/19.04.2022/01.07.2021/Элемент Лизинг БО-001P-02</t>
  </si>
  <si>
    <t>58.05/18.08.2021/01.07.2021/ОФЗ 26217; НКД</t>
  </si>
  <si>
    <t>58.05/19.04.2022/01.07.2021/Элемент Лизинг БО-001P-02; НКД</t>
  </si>
  <si>
    <t>51/р/с 40701810100000000148 (RUB) в Банк ГПБ (АО)</t>
  </si>
  <si>
    <t>84+86.2+86.7</t>
  </si>
  <si>
    <t>76.13/Расчеты по прочим расходам/доходам АО "Специализированный депозитарий "ИНФИНИТУМ" (RUB)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</si>
</sst>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-#,##0;\-"/>
  </numFmts>
  <fonts count="21" x14ac:knownFonts="1">
    <font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10"/>
      <color indexed="18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8"/>
      <color indexed="81"/>
      <name val="Tahoma"/>
      <family val="2"/>
      <charset val="204"/>
    </font>
    <font>
      <sz val="9"/>
      <color rgb="FF0070C0"/>
      <name val="Arial"/>
      <family val="2"/>
      <charset val="204"/>
    </font>
    <font>
      <sz val="9"/>
      <color theme="0" tint="-0.34998626667073579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9"/>
      <color rgb="FF0070C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6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Fill="1"/>
    <xf numFmtId="0" fontId="7" fillId="0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9" fontId="2" fillId="0" borderId="4" xfId="0" applyNumberFormat="1" applyFont="1" applyBorder="1" applyAlignment="1"/>
    <xf numFmtId="49" fontId="2" fillId="0" borderId="2" xfId="0" applyNumberFormat="1" applyFont="1" applyBorder="1" applyAlignment="1"/>
    <xf numFmtId="0" fontId="2" fillId="0" borderId="0" xfId="0" applyFont="1" applyBorder="1" applyAlignment="1"/>
    <xf numFmtId="0" fontId="11" fillId="0" borderId="0" xfId="0" applyFont="1"/>
    <xf numFmtId="14" fontId="10" fillId="2" borderId="0" xfId="0" applyNumberFormat="1" applyFont="1" applyFill="1"/>
    <xf numFmtId="0" fontId="0" fillId="0" borderId="4" xfId="0" applyBorder="1"/>
    <xf numFmtId="0" fontId="0" fillId="0" borderId="5" xfId="0" applyBorder="1"/>
    <xf numFmtId="0" fontId="0" fillId="3" borderId="5" xfId="0" applyFill="1" applyBorder="1"/>
    <xf numFmtId="0" fontId="0" fillId="0" borderId="6" xfId="0" applyBorder="1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 applyAlignment="1"/>
    <xf numFmtId="0" fontId="0" fillId="0" borderId="0" xfId="0" applyAlignment="1">
      <alignment horizontal="right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/>
    <xf numFmtId="49" fontId="2" fillId="0" borderId="9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/>
    <xf numFmtId="49" fontId="2" fillId="0" borderId="10" xfId="0" applyNumberFormat="1" applyFont="1" applyFill="1" applyBorder="1" applyAlignment="1"/>
    <xf numFmtId="49" fontId="2" fillId="0" borderId="11" xfId="0" applyNumberFormat="1" applyFont="1" applyFill="1" applyBorder="1" applyAlignment="1"/>
    <xf numFmtId="49" fontId="2" fillId="0" borderId="4" xfId="0" applyNumberFormat="1" applyFont="1" applyFill="1" applyBorder="1" applyAlignment="1"/>
    <xf numFmtId="49" fontId="2" fillId="0" borderId="5" xfId="0" applyNumberFormat="1" applyFont="1" applyFill="1" applyBorder="1" applyAlignment="1"/>
    <xf numFmtId="49" fontId="2" fillId="0" borderId="6" xfId="0" applyNumberFormat="1" applyFont="1" applyFill="1" applyBorder="1" applyAlignment="1"/>
    <xf numFmtId="49" fontId="2" fillId="0" borderId="7" xfId="0" applyNumberFormat="1" applyFont="1" applyFill="1" applyBorder="1" applyAlignment="1"/>
    <xf numFmtId="49" fontId="2" fillId="0" borderId="8" xfId="0" applyNumberFormat="1" applyFont="1" applyFill="1" applyBorder="1" applyAlignment="1"/>
    <xf numFmtId="49" fontId="2" fillId="0" borderId="9" xfId="0" applyNumberFormat="1" applyFont="1" applyFill="1" applyBorder="1" applyAlignment="1"/>
    <xf numFmtId="49" fontId="2" fillId="0" borderId="3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9" fillId="0" borderId="3" xfId="0" applyNumberFormat="1" applyFont="1" applyBorder="1" applyAlignment="1"/>
    <xf numFmtId="49" fontId="9" fillId="0" borderId="10" xfId="0" applyNumberFormat="1" applyFont="1" applyBorder="1" applyAlignment="1"/>
    <xf numFmtId="49" fontId="9" fillId="0" borderId="11" xfId="0" applyNumberFormat="1" applyFont="1" applyBorder="1" applyAlignment="1"/>
    <xf numFmtId="49" fontId="2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12" xfId="0" applyFont="1" applyBorder="1" applyAlignment="1">
      <alignment vertical="center"/>
    </xf>
    <xf numFmtId="49" fontId="2" fillId="0" borderId="5" xfId="0" applyNumberFormat="1" applyFont="1" applyBorder="1" applyAlignment="1"/>
    <xf numFmtId="49" fontId="2" fillId="0" borderId="6" xfId="0" applyNumberFormat="1" applyFont="1" applyBorder="1" applyAlignment="1"/>
    <xf numFmtId="49" fontId="2" fillId="0" borderId="0" xfId="0" applyNumberFormat="1" applyFont="1" applyBorder="1" applyAlignment="1"/>
    <xf numFmtId="49" fontId="2" fillId="0" borderId="1" xfId="0" applyNumberFormat="1" applyFont="1" applyBorder="1" applyAlignment="1"/>
    <xf numFmtId="0" fontId="0" fillId="4" borderId="0" xfId="0" applyFill="1"/>
    <xf numFmtId="4" fontId="0" fillId="0" borderId="0" xfId="0" applyNumberFormat="1"/>
    <xf numFmtId="4" fontId="0" fillId="4" borderId="0" xfId="0" applyNumberFormat="1" applyFill="1"/>
    <xf numFmtId="0" fontId="15" fillId="0" borderId="0" xfId="0" applyFont="1"/>
    <xf numFmtId="0" fontId="0" fillId="5" borderId="0" xfId="0" applyFill="1"/>
    <xf numFmtId="0" fontId="1" fillId="5" borderId="0" xfId="0" applyFont="1" applyFill="1"/>
    <xf numFmtId="0" fontId="17" fillId="0" borderId="0" xfId="0" applyFont="1" applyFill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5" fillId="0" borderId="8" xfId="0" applyFont="1" applyBorder="1"/>
    <xf numFmtId="0" fontId="2" fillId="0" borderId="0" xfId="0" applyFont="1" applyBorder="1" applyAlignment="1">
      <alignment horizontal="center"/>
    </xf>
    <xf numFmtId="0" fontId="0" fillId="6" borderId="13" xfId="0" applyFill="1" applyBorder="1"/>
    <xf numFmtId="0" fontId="11" fillId="6" borderId="13" xfId="0" applyFont="1" applyFill="1" applyBorder="1"/>
    <xf numFmtId="14" fontId="12" fillId="6" borderId="13" xfId="0" applyNumberFormat="1" applyFont="1" applyFill="1" applyBorder="1"/>
    <xf numFmtId="14" fontId="0" fillId="6" borderId="13" xfId="0" applyNumberFormat="1" applyFill="1" applyBorder="1"/>
    <xf numFmtId="14" fontId="13" fillId="6" borderId="13" xfId="0" applyNumberFormat="1" applyFont="1" applyFill="1" applyBorder="1"/>
    <xf numFmtId="0" fontId="15" fillId="0" borderId="0" xfId="0" applyFont="1" applyBorder="1"/>
    <xf numFmtId="0" fontId="4" fillId="0" borderId="0" xfId="0" applyFont="1" applyFill="1"/>
    <xf numFmtId="0" fontId="2" fillId="0" borderId="8" xfId="0" applyFont="1" applyBorder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/>
    <xf numFmtId="0" fontId="2" fillId="0" borderId="15" xfId="0" applyFont="1" applyBorder="1"/>
    <xf numFmtId="0" fontId="0" fillId="0" borderId="0" xfId="0" applyAlignment="1"/>
    <xf numFmtId="0" fontId="0" fillId="0" borderId="2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7" borderId="0" xfId="0" applyFill="1" applyAlignment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" fontId="2" fillId="0" borderId="0" xfId="0" applyNumberFormat="1" applyFont="1" applyFill="1" applyBorder="1"/>
    <xf numFmtId="0" fontId="2" fillId="0" borderId="0" xfId="0" applyFont="1" applyFill="1" applyAlignment="1">
      <alignment horizontal="right"/>
    </xf>
    <xf numFmtId="0" fontId="2" fillId="0" borderId="2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1" fontId="2" fillId="0" borderId="8" xfId="0" applyNumberFormat="1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 vertical="center"/>
    </xf>
    <xf numFmtId="1" fontId="2" fillId="0" borderId="17" xfId="0" applyNumberFormat="1" applyFont="1" applyFill="1" applyBorder="1" applyAlignment="1">
      <alignment horizontal="center"/>
    </xf>
    <xf numFmtId="1" fontId="2" fillId="0" borderId="1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7" xfId="0" applyFont="1" applyFill="1" applyBorder="1"/>
    <xf numFmtId="164" fontId="2" fillId="0" borderId="56" xfId="0" applyNumberFormat="1" applyFont="1" applyFill="1" applyBorder="1" applyAlignment="1">
      <alignment horizontal="center"/>
    </xf>
    <xf numFmtId="164" fontId="2" fillId="0" borderId="46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" fontId="9" fillId="0" borderId="30" xfId="0" applyNumberFormat="1" applyFont="1" applyFill="1" applyBorder="1" applyAlignment="1">
      <alignment horizontal="center"/>
    </xf>
    <xf numFmtId="164" fontId="2" fillId="0" borderId="25" xfId="0" applyNumberFormat="1" applyFont="1" applyFill="1" applyBorder="1" applyAlignment="1">
      <alignment horizontal="center"/>
    </xf>
    <xf numFmtId="164" fontId="2" fillId="0" borderId="13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0" fontId="9" fillId="0" borderId="10" xfId="0" applyFont="1" applyBorder="1"/>
    <xf numFmtId="1" fontId="2" fillId="0" borderId="10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52" xfId="0" applyNumberFormat="1" applyFont="1" applyFill="1" applyBorder="1" applyAlignment="1">
      <alignment horizontal="center"/>
    </xf>
    <xf numFmtId="164" fontId="2" fillId="0" borderId="55" xfId="0" applyNumberFormat="1" applyFont="1" applyFill="1" applyBorder="1" applyAlignment="1">
      <alignment horizontal="center"/>
    </xf>
    <xf numFmtId="164" fontId="2" fillId="0" borderId="53" xfId="0" applyNumberFormat="1" applyFont="1" applyFill="1" applyBorder="1" applyAlignment="1">
      <alignment horizontal="center"/>
    </xf>
    <xf numFmtId="164" fontId="2" fillId="0" borderId="54" xfId="0" applyNumberFormat="1" applyFont="1" applyFill="1" applyBorder="1" applyAlignment="1">
      <alignment horizontal="center"/>
    </xf>
    <xf numFmtId="164" fontId="2" fillId="0" borderId="47" xfId="0" applyNumberFormat="1" applyFont="1" applyFill="1" applyBorder="1" applyAlignment="1">
      <alignment horizontal="center"/>
    </xf>
    <xf numFmtId="164" fontId="2" fillId="0" borderId="42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34" xfId="0" applyNumberFormat="1" applyFont="1" applyFill="1" applyBorder="1" applyAlignment="1">
      <alignment horizontal="center"/>
    </xf>
    <xf numFmtId="164" fontId="2" fillId="0" borderId="48" xfId="0" applyNumberFormat="1" applyFont="1" applyFill="1" applyBorder="1" applyAlignment="1">
      <alignment horizontal="center"/>
    </xf>
    <xf numFmtId="164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wrapText="1"/>
    </xf>
    <xf numFmtId="0" fontId="2" fillId="0" borderId="0" xfId="0" applyFont="1" applyAlignment="1">
      <alignment horizontal="right"/>
    </xf>
    <xf numFmtId="49" fontId="2" fillId="0" borderId="8" xfId="0" applyNumberFormat="1" applyFont="1" applyBorder="1" applyAlignment="1">
      <alignment horizontal="left"/>
    </xf>
    <xf numFmtId="0" fontId="7" fillId="0" borderId="0" xfId="0" applyFont="1" applyFill="1" applyAlignment="1">
      <alignment horizontal="justify" wrapText="1"/>
    </xf>
    <xf numFmtId="49" fontId="2" fillId="0" borderId="8" xfId="0" applyNumberFormat="1" applyFont="1" applyBorder="1" applyAlignment="1">
      <alignment horizontal="center"/>
    </xf>
    <xf numFmtId="0" fontId="2" fillId="0" borderId="0" xfId="0" applyFont="1"/>
    <xf numFmtId="0" fontId="6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35" xfId="0" applyNumberFormat="1" applyFont="1" applyFill="1" applyBorder="1" applyAlignment="1">
      <alignment horizontal="center"/>
    </xf>
    <xf numFmtId="164" fontId="2" fillId="0" borderId="36" xfId="0" applyNumberFormat="1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2" fillId="0" borderId="51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14" fontId="14" fillId="0" borderId="8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right"/>
    </xf>
    <xf numFmtId="0" fontId="15" fillId="0" borderId="8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15" fillId="0" borderId="10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20" fillId="0" borderId="8" xfId="0" applyFont="1" applyBorder="1"/>
    <xf numFmtId="0" fontId="15" fillId="0" borderId="8" xfId="0" applyFont="1" applyBorder="1"/>
    <xf numFmtId="0" fontId="2" fillId="0" borderId="11" xfId="0" applyNumberFormat="1" applyFont="1" applyBorder="1" applyAlignment="1">
      <alignment horizontal="center"/>
    </xf>
    <xf numFmtId="164" fontId="2" fillId="0" borderId="41" xfId="0" applyNumberFormat="1" applyFont="1" applyFill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0" fontId="15" fillId="0" borderId="8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/>
    </xf>
    <xf numFmtId="0" fontId="2" fillId="0" borderId="4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41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34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2" fillId="0" borderId="30" xfId="0" applyNumberFormat="1" applyFont="1" applyFill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center"/>
    </xf>
    <xf numFmtId="164" fontId="2" fillId="0" borderId="38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2" fillId="0" borderId="24" xfId="0" applyNumberFormat="1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right"/>
    </xf>
    <xf numFmtId="164" fontId="2" fillId="0" borderId="43" xfId="0" applyNumberFormat="1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 horizontal="center"/>
    </xf>
    <xf numFmtId="164" fontId="2" fillId="0" borderId="26" xfId="0" applyNumberFormat="1" applyFont="1" applyFill="1" applyBorder="1" applyAlignment="1">
      <alignment horizontal="center"/>
    </xf>
    <xf numFmtId="164" fontId="2" fillId="0" borderId="27" xfId="0" applyNumberFormat="1" applyFont="1" applyFill="1" applyBorder="1" applyAlignment="1">
      <alignment horizontal="center"/>
    </xf>
    <xf numFmtId="164" fontId="2" fillId="0" borderId="28" xfId="0" applyNumberFormat="1" applyFont="1" applyFill="1" applyBorder="1" applyAlignment="1">
      <alignment horizontal="center"/>
    </xf>
    <xf numFmtId="164" fontId="2" fillId="0" borderId="31" xfId="0" applyNumberFormat="1" applyFont="1" applyFill="1" applyBorder="1" applyAlignment="1">
      <alignment horizontal="center"/>
    </xf>
    <xf numFmtId="164" fontId="2" fillId="0" borderId="45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/>
    <xf numFmtId="0" fontId="19" fillId="0" borderId="8" xfId="0" applyFont="1" applyBorder="1" applyAlignment="1">
      <alignment horizontal="center" wrapText="1"/>
    </xf>
    <xf numFmtId="0" fontId="15" fillId="0" borderId="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164" fontId="2" fillId="0" borderId="4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4" dropStyle="combo" dx="22" fmlaLink="Prec" fmlaRange="Precisions" sel="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106</xdr:col>
          <xdr:colOff>0</xdr:colOff>
          <xdr:row>19</xdr:row>
          <xdr:rowOff>114300</xdr:rowOff>
        </xdr:from>
        <xdr:to>
          <xdr:col>128</xdr:col>
          <xdr:colOff>9525</xdr:colOff>
          <xdr:row>21</xdr:row>
          <xdr:rowOff>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DA100"/>
  <sheetViews>
    <sheetView tabSelected="1" topLeftCell="A19" zoomScale="120" zoomScaleNormal="120" zoomScaleSheetLayoutView="110" workbookViewId="0">
      <selection activeCell="BF52" sqref="BF52:BT52"/>
    </sheetView>
  </sheetViews>
  <sheetFormatPr defaultColWidth="0.85546875" defaultRowHeight="12.75" x14ac:dyDescent="0.2"/>
  <cols>
    <col min="1" max="57" width="0.85546875" style="1"/>
    <col min="58" max="102" width="1" style="1" customWidth="1"/>
    <col min="103" max="103" width="0.85546875" style="1"/>
    <col min="104" max="104" width="5" style="74" customWidth="1"/>
    <col min="106" max="16384" width="0.85546875" style="1"/>
  </cols>
  <sheetData>
    <row r="1" spans="1:104" s="9" customFormat="1" ht="12" x14ac:dyDescent="0.2">
      <c r="BT1" s="9" t="s">
        <v>18</v>
      </c>
      <c r="CZ1" s="73"/>
    </row>
    <row r="2" spans="1:104" s="9" customFormat="1" ht="12" x14ac:dyDescent="0.2">
      <c r="BT2" s="9" t="s">
        <v>19</v>
      </c>
      <c r="CZ2" s="73"/>
    </row>
    <row r="3" spans="1:104" s="9" customFormat="1" ht="12" x14ac:dyDescent="0.2">
      <c r="BT3" s="9" t="s">
        <v>20</v>
      </c>
      <c r="CZ3" s="73"/>
    </row>
    <row r="4" spans="1:104" s="9" customFormat="1" ht="12" x14ac:dyDescent="0.2">
      <c r="BT4" s="9" t="s">
        <v>21</v>
      </c>
      <c r="CZ4" s="73"/>
    </row>
    <row r="5" spans="1:104" s="9" customFormat="1" ht="12" x14ac:dyDescent="0.2">
      <c r="BT5" s="87" t="s">
        <v>116</v>
      </c>
      <c r="CZ5" s="73"/>
    </row>
    <row r="6" spans="1:104" s="9" customFormat="1" ht="12" x14ac:dyDescent="0.2">
      <c r="BT6" s="87" t="s">
        <v>127</v>
      </c>
      <c r="CZ6" s="73"/>
    </row>
    <row r="7" spans="1:104" s="10" customFormat="1" ht="15" hidden="1" x14ac:dyDescent="0.25">
      <c r="A7" s="182" t="s">
        <v>22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Z7" s="15"/>
    </row>
    <row r="8" spans="1:104" s="10" customFormat="1" ht="15" hidden="1" x14ac:dyDescent="0.25">
      <c r="A8" s="182" t="s">
        <v>23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2"/>
      <c r="BP8" s="182"/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2"/>
      <c r="CG8" s="182"/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Z8" s="15"/>
    </row>
    <row r="9" spans="1:104" s="10" customFormat="1" ht="15" hidden="1" x14ac:dyDescent="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Z9" s="15"/>
    </row>
    <row r="10" spans="1:104" ht="15" x14ac:dyDescent="0.25">
      <c r="A10" s="209" t="s">
        <v>15</v>
      </c>
      <c r="B10" s="209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/>
      <c r="BZ10" s="209"/>
      <c r="CA10" s="209"/>
      <c r="CB10" s="209"/>
    </row>
    <row r="11" spans="1:104" s="7" customFormat="1" ht="15" x14ac:dyDescent="0.25">
      <c r="AA11" s="8" t="s">
        <v>16</v>
      </c>
      <c r="AC11" s="189" t="str">
        <f>data!F12</f>
        <v>30 июня 2021 года</v>
      </c>
      <c r="AD11" s="190"/>
      <c r="AE11" s="190"/>
      <c r="AF11" s="190"/>
      <c r="AG11" s="190"/>
      <c r="AH11" s="190"/>
      <c r="AI11" s="190"/>
      <c r="AJ11" s="190"/>
      <c r="AK11" s="190"/>
      <c r="AL11" s="190"/>
      <c r="AM11" s="190"/>
      <c r="AN11" s="190"/>
      <c r="AO11" s="190"/>
      <c r="AP11" s="190"/>
      <c r="AQ11" s="190"/>
      <c r="AR11" s="190"/>
      <c r="AS11" s="190"/>
      <c r="AT11" s="190"/>
      <c r="AU11" s="190"/>
      <c r="AV11" s="190"/>
      <c r="AW11" s="190"/>
      <c r="AX11" s="190"/>
      <c r="AY11" s="190"/>
      <c r="AZ11" s="190"/>
      <c r="BA11" s="190"/>
      <c r="CC11" s="14"/>
      <c r="CZ11" s="14"/>
    </row>
    <row r="12" spans="1:104" s="2" customFormat="1" ht="13.5" thickBot="1" x14ac:dyDescent="0.25">
      <c r="A12" s="210" t="str">
        <f>IF(data!C14=" ","",IF(data!F14=" ","по договорам",data!F14)&amp;" "&amp;data!C14)</f>
        <v>Договор ДУ ДУ-0307 392/04-2016 от 01.09.2016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2"/>
      <c r="CC12" s="186" t="s">
        <v>0</v>
      </c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8"/>
      <c r="CZ12" s="75"/>
    </row>
    <row r="13" spans="1:104" s="2" customFormat="1" ht="12" x14ac:dyDescent="0.2">
      <c r="CA13" s="3" t="s">
        <v>2</v>
      </c>
      <c r="CC13" s="183" t="s">
        <v>1</v>
      </c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5"/>
      <c r="CZ13" s="75"/>
    </row>
    <row r="14" spans="1:104" s="2" customFormat="1" ht="12" x14ac:dyDescent="0.2">
      <c r="CA14" s="3" t="s">
        <v>3</v>
      </c>
      <c r="CC14" s="213">
        <f>DAY(data!$F$11-1)</f>
        <v>30</v>
      </c>
      <c r="CD14" s="214"/>
      <c r="CE14" s="214"/>
      <c r="CF14" s="214"/>
      <c r="CG14" s="214"/>
      <c r="CH14" s="214"/>
      <c r="CI14" s="218"/>
      <c r="CJ14" s="238">
        <f>MONTH(data!$F$11-1)</f>
        <v>6</v>
      </c>
      <c r="CK14" s="214"/>
      <c r="CL14" s="214"/>
      <c r="CM14" s="214"/>
      <c r="CN14" s="214"/>
      <c r="CO14" s="214"/>
      <c r="CP14" s="214"/>
      <c r="CQ14" s="218"/>
      <c r="CR14" s="238">
        <f>YEAR(data!$F$11-1)</f>
        <v>2021</v>
      </c>
      <c r="CS14" s="214"/>
      <c r="CT14" s="214"/>
      <c r="CU14" s="214"/>
      <c r="CV14" s="214"/>
      <c r="CW14" s="214"/>
      <c r="CX14" s="215"/>
      <c r="CZ14" s="75"/>
    </row>
    <row r="15" spans="1:104" s="2" customFormat="1" ht="12" x14ac:dyDescent="0.2">
      <c r="A15" s="2" t="s">
        <v>8</v>
      </c>
      <c r="N15" s="217" t="str">
        <f>data!C3</f>
        <v>АО УК "Ингосстрах - Инвестиции"</v>
      </c>
      <c r="O15" s="217"/>
      <c r="P15" s="217"/>
      <c r="Q15" s="217"/>
      <c r="R15" s="217"/>
      <c r="S15" s="217"/>
      <c r="T15" s="217"/>
      <c r="U15" s="217"/>
      <c r="V15" s="217"/>
      <c r="W15" s="217"/>
      <c r="X15" s="217"/>
      <c r="Y15" s="217"/>
      <c r="Z15" s="217"/>
      <c r="AA15" s="217"/>
      <c r="AB15" s="217"/>
      <c r="AC15" s="217"/>
      <c r="AD15" s="217"/>
      <c r="AE15" s="217"/>
      <c r="AF15" s="217"/>
      <c r="AG15" s="217"/>
      <c r="AH15" s="217"/>
      <c r="AI15" s="217"/>
      <c r="AJ15" s="217"/>
      <c r="AK15" s="217"/>
      <c r="AL15" s="217"/>
      <c r="AM15" s="217"/>
      <c r="AN15" s="217"/>
      <c r="AO15" s="217"/>
      <c r="AP15" s="217"/>
      <c r="AQ15" s="217"/>
      <c r="AR15" s="217"/>
      <c r="AS15" s="217"/>
      <c r="AT15" s="217"/>
      <c r="AU15" s="217"/>
      <c r="AV15" s="217"/>
      <c r="AW15" s="217"/>
      <c r="AX15" s="217"/>
      <c r="AY15" s="217"/>
      <c r="AZ15" s="217"/>
      <c r="BA15" s="217"/>
      <c r="BB15" s="217"/>
      <c r="BC15" s="217"/>
      <c r="BD15" s="217"/>
      <c r="BE15" s="217"/>
      <c r="BF15" s="217"/>
      <c r="BG15" s="217"/>
      <c r="BH15" s="217"/>
      <c r="BI15" s="217"/>
      <c r="BJ15" s="217"/>
      <c r="BK15" s="217"/>
      <c r="BL15" s="217"/>
      <c r="BM15" s="217"/>
      <c r="BN15" s="217"/>
      <c r="BO15" s="217"/>
      <c r="BP15" s="217"/>
      <c r="CA15" s="3" t="s">
        <v>4</v>
      </c>
      <c r="CC15" s="213">
        <f>data!C6</f>
        <v>46350001</v>
      </c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5"/>
      <c r="CZ15" s="75"/>
    </row>
    <row r="16" spans="1:104" s="2" customFormat="1" ht="12" x14ac:dyDescent="0.2">
      <c r="A16" s="2" t="s">
        <v>9</v>
      </c>
      <c r="CA16" s="3" t="s">
        <v>5</v>
      </c>
      <c r="CC16" s="213">
        <f>data!C4</f>
        <v>7705136973</v>
      </c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5"/>
      <c r="CZ16" s="75"/>
    </row>
    <row r="17" spans="1:104" s="2" customFormat="1" ht="12" customHeight="1" x14ac:dyDescent="0.2">
      <c r="A17" s="6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3" t="s">
        <v>10</v>
      </c>
      <c r="CC17" s="239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1"/>
      <c r="CZ17" s="75"/>
    </row>
    <row r="18" spans="1:104" s="2" customFormat="1" ht="12" customHeight="1" x14ac:dyDescent="0.2">
      <c r="A18" s="6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216" t="s">
        <v>92</v>
      </c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4"/>
      <c r="BU18" s="4"/>
      <c r="BV18" s="4"/>
      <c r="BW18" s="4"/>
      <c r="BX18" s="4"/>
      <c r="BY18" s="4"/>
      <c r="BZ18" s="4"/>
      <c r="CA18" s="3" t="s">
        <v>126</v>
      </c>
      <c r="CC18" s="242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243"/>
      <c r="CZ18" s="75"/>
    </row>
    <row r="19" spans="1:104" s="2" customFormat="1" ht="12" customHeight="1" x14ac:dyDescent="0.2">
      <c r="A19" s="2" t="s">
        <v>13</v>
      </c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4"/>
      <c r="CA19" s="4"/>
      <c r="CC19" s="226">
        <f>data!C7</f>
        <v>2</v>
      </c>
      <c r="CD19" s="227"/>
      <c r="CE19" s="227"/>
      <c r="CF19" s="227"/>
      <c r="CG19" s="227"/>
      <c r="CH19" s="227"/>
      <c r="CI19" s="227"/>
      <c r="CJ19" s="227"/>
      <c r="CK19" s="227"/>
      <c r="CL19" s="227"/>
      <c r="CM19" s="228"/>
      <c r="CN19" s="232">
        <f>data!C8</f>
        <v>16</v>
      </c>
      <c r="CO19" s="227"/>
      <c r="CP19" s="227"/>
      <c r="CQ19" s="227"/>
      <c r="CR19" s="227"/>
      <c r="CS19" s="227"/>
      <c r="CT19" s="227"/>
      <c r="CU19" s="227"/>
      <c r="CV19" s="227"/>
      <c r="CW19" s="227"/>
      <c r="CX19" s="233"/>
      <c r="CZ19" s="75"/>
    </row>
    <row r="20" spans="1:104" s="2" customFormat="1" ht="12" x14ac:dyDescent="0.2">
      <c r="A20" s="217" t="str">
        <f>data!F7&amp;" / "&amp;data!F8</f>
        <v>Акционерное общество / Частная собственность</v>
      </c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7"/>
      <c r="U20" s="217"/>
      <c r="V20" s="217"/>
      <c r="W20" s="217"/>
      <c r="X20" s="217"/>
      <c r="Y20" s="217"/>
      <c r="Z20" s="217"/>
      <c r="AA20" s="217"/>
      <c r="AB20" s="217"/>
      <c r="AC20" s="217"/>
      <c r="AD20" s="217"/>
      <c r="AE20" s="217"/>
      <c r="AF20" s="217"/>
      <c r="AG20" s="217"/>
      <c r="AH20" s="217"/>
      <c r="AI20" s="217"/>
      <c r="AJ20" s="217"/>
      <c r="AK20" s="217"/>
      <c r="AL20" s="217"/>
      <c r="AM20" s="217"/>
      <c r="AN20" s="217"/>
      <c r="AO20" s="217"/>
      <c r="AP20" s="217"/>
      <c r="AQ20" s="217"/>
      <c r="AR20" s="217"/>
      <c r="AS20" s="217"/>
      <c r="AT20" s="217"/>
      <c r="AU20" s="217"/>
      <c r="AV20" s="217"/>
      <c r="AW20" s="217"/>
      <c r="AX20" s="217"/>
      <c r="AY20" s="217"/>
      <c r="AZ20" s="217"/>
      <c r="BA20" s="217"/>
      <c r="BB20" s="217"/>
      <c r="BC20" s="217"/>
      <c r="BD20" s="217"/>
      <c r="BE20" s="217"/>
      <c r="BF20" s="217"/>
      <c r="BG20" s="217"/>
      <c r="BH20" s="217"/>
      <c r="BI20" s="217"/>
      <c r="BJ20" s="16"/>
      <c r="CA20" s="3" t="s">
        <v>6</v>
      </c>
      <c r="CC20" s="229"/>
      <c r="CD20" s="230"/>
      <c r="CE20" s="230"/>
      <c r="CF20" s="230"/>
      <c r="CG20" s="230"/>
      <c r="CH20" s="230"/>
      <c r="CI20" s="230"/>
      <c r="CJ20" s="230"/>
      <c r="CK20" s="230"/>
      <c r="CL20" s="230"/>
      <c r="CM20" s="231"/>
      <c r="CN20" s="234"/>
      <c r="CO20" s="230"/>
      <c r="CP20" s="230"/>
      <c r="CQ20" s="230"/>
      <c r="CR20" s="230"/>
      <c r="CS20" s="230"/>
      <c r="CT20" s="230"/>
      <c r="CU20" s="230"/>
      <c r="CV20" s="230"/>
      <c r="CW20" s="230"/>
      <c r="CX20" s="235"/>
      <c r="CZ20" s="75"/>
    </row>
    <row r="21" spans="1:104" s="2" customFormat="1" thickBot="1" x14ac:dyDescent="0.25">
      <c r="A21" s="2" t="s">
        <v>93</v>
      </c>
      <c r="V21" s="69" t="str">
        <f>IF(Prec=1,"рубли и копейки",IF(Prec=2,"рубли",IF(Prec=3,"тыс.руб.","млн. руб.")))</f>
        <v>тыс.руб.</v>
      </c>
      <c r="CA21" s="3" t="s">
        <v>7</v>
      </c>
      <c r="CC21" s="200" t="s">
        <v>125</v>
      </c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2"/>
      <c r="CZ21" s="75"/>
    </row>
    <row r="22" spans="1:104" s="2" customFormat="1" ht="14.25" customHeight="1" x14ac:dyDescent="0.2">
      <c r="A22" s="2" t="s">
        <v>14</v>
      </c>
      <c r="Z22" s="266" t="str">
        <f>data!C5</f>
        <v>115035, г.Москва, Пятницкая ул., д.12, стр.2</v>
      </c>
      <c r="AA22" s="266"/>
      <c r="AB22" s="266"/>
      <c r="AC22" s="266"/>
      <c r="AD22" s="266"/>
      <c r="AE22" s="266"/>
      <c r="AF22" s="266"/>
      <c r="AG22" s="266"/>
      <c r="AH22" s="266"/>
      <c r="AI22" s="266"/>
      <c r="AJ22" s="266"/>
      <c r="AK22" s="266"/>
      <c r="AL22" s="266"/>
      <c r="AM22" s="266"/>
      <c r="AN22" s="266"/>
      <c r="AO22" s="266"/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6"/>
      <c r="BU22" s="266"/>
      <c r="BV22" s="266"/>
      <c r="BW22" s="266"/>
      <c r="BX22" s="266"/>
      <c r="BY22" s="266"/>
      <c r="BZ22" s="266"/>
      <c r="CA22" s="266"/>
      <c r="CB22" s="266"/>
      <c r="CC22" s="266"/>
      <c r="CD22" s="266"/>
      <c r="CE22" s="266"/>
      <c r="CF22" s="266"/>
      <c r="CG22" s="266"/>
      <c r="CH22" s="266"/>
      <c r="CI22" s="266"/>
      <c r="CJ22" s="266"/>
      <c r="CK22" s="266"/>
      <c r="CL22" s="266"/>
      <c r="CM22" s="266"/>
      <c r="CN22" s="266"/>
      <c r="CO22" s="266"/>
      <c r="CP22" s="266"/>
      <c r="CQ22" s="266"/>
      <c r="CR22" s="266"/>
      <c r="CS22" s="266"/>
      <c r="CT22" s="266"/>
      <c r="CU22" s="266"/>
      <c r="CV22" s="266"/>
      <c r="CW22" s="266"/>
      <c r="CX22" s="266"/>
      <c r="CZ22" s="75"/>
    </row>
    <row r="23" spans="1:104" customFormat="1" ht="7.5" customHeight="1" thickBot="1" x14ac:dyDescent="0.25"/>
    <row r="24" spans="1:104" s="2" customFormat="1" thickBot="1" x14ac:dyDescent="0.25">
      <c r="A24" s="2" t="s">
        <v>128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CC24" s="91"/>
      <c r="CD24" s="92"/>
      <c r="CF24" s="2" t="s">
        <v>134</v>
      </c>
      <c r="CM24" s="86"/>
      <c r="CN24" s="91"/>
      <c r="CO24" s="92"/>
      <c r="CQ24" s="2" t="s">
        <v>135</v>
      </c>
      <c r="CZ24" s="75"/>
    </row>
    <row r="25" spans="1:104" s="16" customFormat="1" ht="14.25" customHeight="1" x14ac:dyDescent="0.2">
      <c r="A25" s="16" t="s">
        <v>129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Z25" s="80"/>
    </row>
    <row r="26" spans="1:104" s="16" customFormat="1" ht="14.25" customHeight="1" x14ac:dyDescent="0.2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Z26" s="80"/>
    </row>
    <row r="27" spans="1:104" s="16" customFormat="1" ht="7.5" customHeight="1" thickBot="1" x14ac:dyDescent="0.25"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Z27" s="80"/>
    </row>
    <row r="28" spans="1:104" s="16" customFormat="1" ht="14.25" customHeight="1" x14ac:dyDescent="0.2">
      <c r="A28" s="16" t="s">
        <v>9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N28" s="267"/>
      <c r="CO28" s="268"/>
      <c r="CP28" s="268"/>
      <c r="CQ28" s="268"/>
      <c r="CR28" s="268"/>
      <c r="CS28" s="268"/>
      <c r="CT28" s="268"/>
      <c r="CU28" s="268"/>
      <c r="CV28" s="268"/>
      <c r="CW28" s="268"/>
      <c r="CX28" s="269"/>
      <c r="CZ28" s="80"/>
    </row>
    <row r="29" spans="1:104" s="16" customFormat="1" ht="14.25" customHeight="1" x14ac:dyDescent="0.2">
      <c r="A29" s="16" t="s">
        <v>130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L29" s="89" t="s">
        <v>5</v>
      </c>
      <c r="CN29" s="270"/>
      <c r="CO29" s="271"/>
      <c r="CP29" s="271"/>
      <c r="CQ29" s="271"/>
      <c r="CR29" s="271"/>
      <c r="CS29" s="271"/>
      <c r="CT29" s="271"/>
      <c r="CU29" s="271"/>
      <c r="CV29" s="271"/>
      <c r="CW29" s="271"/>
      <c r="CX29" s="272"/>
      <c r="CZ29" s="80"/>
    </row>
    <row r="30" spans="1:104" s="16" customFormat="1" ht="14.25" customHeight="1" x14ac:dyDescent="0.2">
      <c r="A30" s="16" t="s">
        <v>131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L30" s="90"/>
      <c r="CN30" s="270"/>
      <c r="CO30" s="271"/>
      <c r="CP30" s="271"/>
      <c r="CQ30" s="271"/>
      <c r="CR30" s="271"/>
      <c r="CS30" s="271"/>
      <c r="CT30" s="271"/>
      <c r="CU30" s="271"/>
      <c r="CV30" s="271"/>
      <c r="CW30" s="271"/>
      <c r="CX30" s="272"/>
      <c r="CZ30" s="80"/>
    </row>
    <row r="31" spans="1:104" s="16" customFormat="1" ht="14.25" customHeight="1" thickBot="1" x14ac:dyDescent="0.25">
      <c r="A31" s="16" t="s">
        <v>132</v>
      </c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L31" s="89" t="s">
        <v>133</v>
      </c>
      <c r="CN31" s="273"/>
      <c r="CO31" s="274"/>
      <c r="CP31" s="274"/>
      <c r="CQ31" s="274"/>
      <c r="CR31" s="274"/>
      <c r="CS31" s="274"/>
      <c r="CT31" s="274"/>
      <c r="CU31" s="274"/>
      <c r="CV31" s="274"/>
      <c r="CW31" s="274"/>
      <c r="CX31" s="275"/>
      <c r="CZ31" s="80"/>
    </row>
    <row r="32" spans="1:104" ht="24" customHeight="1" x14ac:dyDescent="0.2">
      <c r="BF32" s="265" t="str">
        <f>IF(BF84&lt;&gt;BF56,"Актив не равен Пассиву","")</f>
        <v/>
      </c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 t="str">
        <f>IF(BU84&lt;&gt;BU56,"Актив не равен Пассиву","")</f>
        <v/>
      </c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 t="str">
        <f>IF(CJ84&lt;&gt;CJ56,"Актив не равен Пассиву","")</f>
        <v/>
      </c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</row>
    <row r="33" spans="1:104" s="2" customFormat="1" ht="20.100000000000001" customHeight="1" x14ac:dyDescent="0.2">
      <c r="A33" s="159" t="s">
        <v>71</v>
      </c>
      <c r="B33" s="160"/>
      <c r="C33" s="160"/>
      <c r="D33" s="160"/>
      <c r="E33" s="160"/>
      <c r="F33" s="160"/>
      <c r="G33" s="160"/>
      <c r="H33" s="160"/>
      <c r="I33" s="160"/>
      <c r="J33" s="161"/>
      <c r="K33" s="125" t="s">
        <v>72</v>
      </c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 t="s">
        <v>77</v>
      </c>
      <c r="AZ33" s="126"/>
      <c r="BA33" s="126"/>
      <c r="BB33" s="126"/>
      <c r="BC33" s="126"/>
      <c r="BD33" s="126"/>
      <c r="BE33" s="194"/>
      <c r="BF33" s="205" t="s">
        <v>111</v>
      </c>
      <c r="BG33" s="206"/>
      <c r="BH33" s="206"/>
      <c r="BI33" s="207" t="str">
        <f>MID(data!F12,1,LEN(data!F12)-10)</f>
        <v>30 июня</v>
      </c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8"/>
      <c r="BU33" s="191" t="s">
        <v>24</v>
      </c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3"/>
      <c r="CJ33" s="191" t="s">
        <v>24</v>
      </c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3"/>
      <c r="CZ33" s="75"/>
    </row>
    <row r="34" spans="1:104" s="2" customFormat="1" ht="13.5" x14ac:dyDescent="0.2">
      <c r="A34" s="162"/>
      <c r="B34" s="163"/>
      <c r="C34" s="163"/>
      <c r="D34" s="163"/>
      <c r="E34" s="163"/>
      <c r="F34" s="163"/>
      <c r="G34" s="163"/>
      <c r="H34" s="163"/>
      <c r="I34" s="163"/>
      <c r="J34" s="164"/>
      <c r="K34" s="127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95"/>
      <c r="BF34" s="36"/>
      <c r="BG34" s="23"/>
      <c r="BH34" s="23"/>
      <c r="BI34" s="197" t="str">
        <f>MID(data!F12,LEN(data!F12)-8,4)</f>
        <v>2021</v>
      </c>
      <c r="BJ34" s="197"/>
      <c r="BK34" s="197"/>
      <c r="BL34" s="197"/>
      <c r="BM34" s="197"/>
      <c r="BN34" s="197"/>
      <c r="BO34" s="197"/>
      <c r="BP34" s="16" t="s">
        <v>73</v>
      </c>
      <c r="BQ34" s="16"/>
      <c r="BR34" s="16"/>
      <c r="BS34" s="16"/>
      <c r="BT34" s="17"/>
      <c r="BU34" s="16"/>
      <c r="BV34" s="16"/>
      <c r="BW34" s="23"/>
      <c r="BX34" s="198">
        <f>data!C12</f>
        <v>2020</v>
      </c>
      <c r="BY34" s="198"/>
      <c r="BZ34" s="198"/>
      <c r="CA34" s="198"/>
      <c r="CB34" s="198"/>
      <c r="CC34" s="198"/>
      <c r="CD34" s="198"/>
      <c r="CE34" s="16" t="s">
        <v>74</v>
      </c>
      <c r="CF34" s="16"/>
      <c r="CG34" s="16"/>
      <c r="CH34" s="16"/>
      <c r="CI34" s="16"/>
      <c r="CJ34" s="18"/>
      <c r="CK34" s="16"/>
      <c r="CL34" s="23"/>
      <c r="CM34" s="198">
        <f>data!C13</f>
        <v>2019</v>
      </c>
      <c r="CN34" s="198"/>
      <c r="CO34" s="198"/>
      <c r="CP34" s="198"/>
      <c r="CQ34" s="198"/>
      <c r="CR34" s="198"/>
      <c r="CS34" s="198"/>
      <c r="CT34" s="16" t="s">
        <v>75</v>
      </c>
      <c r="CU34" s="16"/>
      <c r="CV34" s="16"/>
      <c r="CW34" s="16"/>
      <c r="CX34" s="17"/>
      <c r="CZ34" s="75"/>
    </row>
    <row r="35" spans="1:104" s="2" customFormat="1" ht="7.5" customHeight="1" thickBot="1" x14ac:dyDescent="0.25">
      <c r="A35" s="165"/>
      <c r="B35" s="166"/>
      <c r="C35" s="166"/>
      <c r="D35" s="166"/>
      <c r="E35" s="166"/>
      <c r="F35" s="166"/>
      <c r="G35" s="166"/>
      <c r="H35" s="166"/>
      <c r="I35" s="166"/>
      <c r="J35" s="167"/>
      <c r="K35" s="129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96"/>
      <c r="BF35" s="203"/>
      <c r="BG35" s="199"/>
      <c r="BH35" s="199"/>
      <c r="BI35" s="199"/>
      <c r="BJ35" s="199"/>
      <c r="BK35" s="199"/>
      <c r="BL35" s="199"/>
      <c r="BM35" s="199"/>
      <c r="BN35" s="199"/>
      <c r="BO35" s="199"/>
      <c r="BP35" s="199"/>
      <c r="BQ35" s="199"/>
      <c r="BR35" s="199"/>
      <c r="BS35" s="199"/>
      <c r="BT35" s="204"/>
      <c r="BU35" s="199"/>
      <c r="BV35" s="199"/>
      <c r="BW35" s="199"/>
      <c r="BX35" s="199"/>
      <c r="BY35" s="199"/>
      <c r="BZ35" s="199"/>
      <c r="CA35" s="199"/>
      <c r="CB35" s="199"/>
      <c r="CC35" s="199"/>
      <c r="CD35" s="199"/>
      <c r="CE35" s="199"/>
      <c r="CF35" s="199"/>
      <c r="CG35" s="199"/>
      <c r="CH35" s="199"/>
      <c r="CI35" s="199"/>
      <c r="CJ35" s="203"/>
      <c r="CK35" s="199"/>
      <c r="CL35" s="199"/>
      <c r="CM35" s="199"/>
      <c r="CN35" s="199"/>
      <c r="CO35" s="199"/>
      <c r="CP35" s="199"/>
      <c r="CQ35" s="199"/>
      <c r="CR35" s="199"/>
      <c r="CS35" s="199"/>
      <c r="CT35" s="199"/>
      <c r="CU35" s="199"/>
      <c r="CV35" s="199"/>
      <c r="CW35" s="199"/>
      <c r="CX35" s="204"/>
      <c r="CZ35" s="75"/>
    </row>
    <row r="36" spans="1:104" s="2" customFormat="1" ht="12.75" customHeight="1" x14ac:dyDescent="0.2">
      <c r="A36" s="21"/>
      <c r="B36" s="62"/>
      <c r="C36" s="62"/>
      <c r="D36" s="62"/>
      <c r="E36" s="62"/>
      <c r="F36" s="62"/>
      <c r="G36" s="62"/>
      <c r="H36" s="62"/>
      <c r="I36" s="62"/>
      <c r="J36" s="63"/>
      <c r="K36" s="170" t="s">
        <v>25</v>
      </c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1"/>
      <c r="AO36" s="171"/>
      <c r="AP36" s="171"/>
      <c r="AQ36" s="171"/>
      <c r="AR36" s="171"/>
      <c r="AS36" s="171"/>
      <c r="AT36" s="171"/>
      <c r="AU36" s="171"/>
      <c r="AV36" s="171"/>
      <c r="AW36" s="171"/>
      <c r="AX36" s="171"/>
      <c r="AY36" s="247"/>
      <c r="AZ36" s="247"/>
      <c r="BA36" s="247"/>
      <c r="BB36" s="247"/>
      <c r="BC36" s="247"/>
      <c r="BD36" s="247"/>
      <c r="BE36" s="248"/>
      <c r="BF36" s="244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6"/>
      <c r="CZ36" s="75"/>
    </row>
    <row r="37" spans="1:104" s="2" customFormat="1" ht="17.25" customHeight="1" x14ac:dyDescent="0.2">
      <c r="A37" s="22"/>
      <c r="B37" s="64"/>
      <c r="C37" s="64"/>
      <c r="D37" s="64"/>
      <c r="E37" s="64"/>
      <c r="F37" s="64"/>
      <c r="G37" s="64"/>
      <c r="H37" s="64"/>
      <c r="I37" s="64"/>
      <c r="J37" s="65"/>
      <c r="K37" s="172" t="s">
        <v>26</v>
      </c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249"/>
      <c r="AZ37" s="249"/>
      <c r="BA37" s="249"/>
      <c r="BB37" s="249"/>
      <c r="BC37" s="249"/>
      <c r="BD37" s="249"/>
      <c r="BE37" s="250"/>
      <c r="BF37" s="251"/>
      <c r="BG37" s="252"/>
      <c r="BH37" s="252"/>
      <c r="BI37" s="252"/>
      <c r="BJ37" s="252"/>
      <c r="BK37" s="252"/>
      <c r="BL37" s="252"/>
      <c r="BM37" s="252"/>
      <c r="BN37" s="252"/>
      <c r="BO37" s="252"/>
      <c r="BP37" s="252"/>
      <c r="BQ37" s="252"/>
      <c r="BR37" s="252"/>
      <c r="BS37" s="252"/>
      <c r="BT37" s="252"/>
      <c r="BU37" s="252"/>
      <c r="BV37" s="252"/>
      <c r="BW37" s="252"/>
      <c r="BX37" s="252"/>
      <c r="BY37" s="252"/>
      <c r="BZ37" s="252"/>
      <c r="CA37" s="252"/>
      <c r="CB37" s="252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78"/>
      <c r="CZ37" s="75"/>
    </row>
    <row r="38" spans="1:104" s="40" customFormat="1" ht="15" customHeight="1" x14ac:dyDescent="0.2">
      <c r="A38" s="48"/>
      <c r="B38" s="49"/>
      <c r="C38" s="49"/>
      <c r="D38" s="49"/>
      <c r="E38" s="49"/>
      <c r="F38" s="49"/>
      <c r="G38" s="49"/>
      <c r="H38" s="49"/>
      <c r="I38" s="49"/>
      <c r="J38" s="50"/>
      <c r="L38" s="113" t="s">
        <v>27</v>
      </c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07">
        <v>1110</v>
      </c>
      <c r="AZ38" s="107"/>
      <c r="BA38" s="107"/>
      <c r="BB38" s="107"/>
      <c r="BC38" s="107"/>
      <c r="BD38" s="107"/>
      <c r="BE38" s="108"/>
      <c r="BF38" s="219">
        <f t="shared" ref="BF38:BF46" si="0">VLOOKUP(CZ38,TabAll,7,FALSE)</f>
        <v>0</v>
      </c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1"/>
      <c r="BU38" s="146">
        <f t="shared" ref="BU38:BU46" si="1">VLOOKUP(CZ38,TabAll,8,FALSE)</f>
        <v>0</v>
      </c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>
        <f t="shared" ref="CJ38:CJ46" si="2">VLOOKUP(CZ38,TabAll,9,FALSE)</f>
        <v>0</v>
      </c>
      <c r="CK38" s="146"/>
      <c r="CL38" s="146"/>
      <c r="CM38" s="146"/>
      <c r="CN38" s="146"/>
      <c r="CO38" s="146"/>
      <c r="CP38" s="146"/>
      <c r="CQ38" s="146"/>
      <c r="CR38" s="146"/>
      <c r="CS38" s="146"/>
      <c r="CT38" s="146"/>
      <c r="CU38" s="146"/>
      <c r="CV38" s="146"/>
      <c r="CW38" s="146"/>
      <c r="CX38" s="256"/>
      <c r="CZ38" s="76">
        <v>1110</v>
      </c>
    </row>
    <row r="39" spans="1:104" s="40" customFormat="1" ht="15" customHeight="1" x14ac:dyDescent="0.2">
      <c r="A39" s="38"/>
      <c r="B39" s="39"/>
      <c r="C39" s="39"/>
      <c r="D39" s="39"/>
      <c r="E39" s="39"/>
      <c r="F39" s="39"/>
      <c r="G39" s="39"/>
      <c r="H39" s="39"/>
      <c r="I39" s="39"/>
      <c r="J39" s="41"/>
      <c r="L39" s="113" t="s">
        <v>28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07">
        <v>1120</v>
      </c>
      <c r="AZ39" s="107"/>
      <c r="BA39" s="107"/>
      <c r="BB39" s="107"/>
      <c r="BC39" s="107"/>
      <c r="BD39" s="107"/>
      <c r="BE39" s="108"/>
      <c r="BF39" s="123">
        <f t="shared" si="0"/>
        <v>0</v>
      </c>
      <c r="BG39" s="124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>
        <f t="shared" si="1"/>
        <v>0</v>
      </c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>
        <f t="shared" si="2"/>
        <v>0</v>
      </c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254"/>
      <c r="CZ39" s="76">
        <v>1120</v>
      </c>
    </row>
    <row r="40" spans="1:104" s="40" customFormat="1" ht="15" customHeight="1" x14ac:dyDescent="0.2">
      <c r="A40" s="38"/>
      <c r="B40" s="39"/>
      <c r="C40" s="39"/>
      <c r="D40" s="39"/>
      <c r="E40" s="39"/>
      <c r="F40" s="39"/>
      <c r="G40" s="39"/>
      <c r="H40" s="39"/>
      <c r="I40" s="39"/>
      <c r="J40" s="41"/>
      <c r="L40" s="264" t="s">
        <v>117</v>
      </c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4"/>
      <c r="AD40" s="264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4"/>
      <c r="AY40" s="276" t="s">
        <v>119</v>
      </c>
      <c r="AZ40" s="276"/>
      <c r="BA40" s="276"/>
      <c r="BB40" s="276"/>
      <c r="BC40" s="276"/>
      <c r="BD40" s="276"/>
      <c r="BE40" s="277"/>
      <c r="BF40" s="123">
        <f t="shared" si="0"/>
        <v>0</v>
      </c>
      <c r="BG40" s="124"/>
      <c r="BH40" s="124"/>
      <c r="BI40" s="124"/>
      <c r="BJ40" s="124"/>
      <c r="BK40" s="124"/>
      <c r="BL40" s="124"/>
      <c r="BM40" s="124"/>
      <c r="BN40" s="124"/>
      <c r="BO40" s="124"/>
      <c r="BP40" s="124"/>
      <c r="BQ40" s="124"/>
      <c r="BR40" s="124"/>
      <c r="BS40" s="124"/>
      <c r="BT40" s="124"/>
      <c r="BU40" s="124">
        <f t="shared" si="1"/>
        <v>0</v>
      </c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>
        <f t="shared" si="2"/>
        <v>0</v>
      </c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254"/>
      <c r="CZ40" s="76">
        <v>1130</v>
      </c>
    </row>
    <row r="41" spans="1:104" s="40" customFormat="1" ht="15" customHeight="1" x14ac:dyDescent="0.2">
      <c r="A41" s="38"/>
      <c r="B41" s="39"/>
      <c r="C41" s="39"/>
      <c r="D41" s="39"/>
      <c r="E41" s="39"/>
      <c r="F41" s="39"/>
      <c r="G41" s="39"/>
      <c r="H41" s="39"/>
      <c r="I41" s="39"/>
      <c r="J41" s="41"/>
      <c r="L41" s="264" t="s">
        <v>118</v>
      </c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4"/>
      <c r="AK41" s="264"/>
      <c r="AL41" s="264"/>
      <c r="AM41" s="264"/>
      <c r="AN41" s="264"/>
      <c r="AO41" s="264"/>
      <c r="AP41" s="264"/>
      <c r="AQ41" s="264"/>
      <c r="AR41" s="264"/>
      <c r="AS41" s="264"/>
      <c r="AT41" s="264"/>
      <c r="AU41" s="264"/>
      <c r="AV41" s="264"/>
      <c r="AW41" s="264"/>
      <c r="AX41" s="264"/>
      <c r="AY41" s="276" t="s">
        <v>120</v>
      </c>
      <c r="AZ41" s="276"/>
      <c r="BA41" s="276"/>
      <c r="BB41" s="276"/>
      <c r="BC41" s="276"/>
      <c r="BD41" s="276"/>
      <c r="BE41" s="277"/>
      <c r="BF41" s="123">
        <f t="shared" si="0"/>
        <v>0</v>
      </c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4"/>
      <c r="BT41" s="124"/>
      <c r="BU41" s="124">
        <f t="shared" si="1"/>
        <v>0</v>
      </c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>
        <f t="shared" si="2"/>
        <v>0</v>
      </c>
      <c r="CK41" s="124"/>
      <c r="CL41" s="124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254"/>
      <c r="CZ41" s="76">
        <v>1140</v>
      </c>
    </row>
    <row r="42" spans="1:104" s="40" customFormat="1" ht="15" customHeight="1" x14ac:dyDescent="0.2">
      <c r="A42" s="38"/>
      <c r="B42" s="39"/>
      <c r="C42" s="39"/>
      <c r="D42" s="39"/>
      <c r="E42" s="39"/>
      <c r="F42" s="39"/>
      <c r="G42" s="39"/>
      <c r="H42" s="39"/>
      <c r="I42" s="39"/>
      <c r="J42" s="41"/>
      <c r="L42" s="113" t="s">
        <v>29</v>
      </c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07">
        <v>1150</v>
      </c>
      <c r="AZ42" s="107"/>
      <c r="BA42" s="107"/>
      <c r="BB42" s="107"/>
      <c r="BC42" s="107"/>
      <c r="BD42" s="107"/>
      <c r="BE42" s="108"/>
      <c r="BF42" s="123">
        <f t="shared" si="0"/>
        <v>0</v>
      </c>
      <c r="BG42" s="124"/>
      <c r="BH42" s="124"/>
      <c r="BI42" s="124"/>
      <c r="BJ42" s="124"/>
      <c r="BK42" s="124"/>
      <c r="BL42" s="124"/>
      <c r="BM42" s="124"/>
      <c r="BN42" s="124"/>
      <c r="BO42" s="124"/>
      <c r="BP42" s="124"/>
      <c r="BQ42" s="124"/>
      <c r="BR42" s="124"/>
      <c r="BS42" s="124"/>
      <c r="BT42" s="124"/>
      <c r="BU42" s="124">
        <f t="shared" si="1"/>
        <v>0</v>
      </c>
      <c r="BV42" s="124"/>
      <c r="BW42" s="124"/>
      <c r="BX42" s="124"/>
      <c r="BY42" s="124"/>
      <c r="BZ42" s="124"/>
      <c r="CA42" s="124"/>
      <c r="CB42" s="124"/>
      <c r="CC42" s="124"/>
      <c r="CD42" s="124"/>
      <c r="CE42" s="124"/>
      <c r="CF42" s="124"/>
      <c r="CG42" s="124"/>
      <c r="CH42" s="124"/>
      <c r="CI42" s="124"/>
      <c r="CJ42" s="124">
        <f t="shared" si="2"/>
        <v>0</v>
      </c>
      <c r="CK42" s="124"/>
      <c r="CL42" s="124"/>
      <c r="CM42" s="124"/>
      <c r="CN42" s="124"/>
      <c r="CO42" s="124"/>
      <c r="CP42" s="124"/>
      <c r="CQ42" s="124"/>
      <c r="CR42" s="124"/>
      <c r="CS42" s="124"/>
      <c r="CT42" s="124"/>
      <c r="CU42" s="124"/>
      <c r="CV42" s="124"/>
      <c r="CW42" s="124"/>
      <c r="CX42" s="254"/>
      <c r="CZ42" s="76">
        <v>1141</v>
      </c>
    </row>
    <row r="43" spans="1:104" s="40" customFormat="1" ht="30" customHeight="1" x14ac:dyDescent="0.2">
      <c r="A43" s="38"/>
      <c r="B43" s="39"/>
      <c r="C43" s="39"/>
      <c r="D43" s="39"/>
      <c r="E43" s="39"/>
      <c r="F43" s="39"/>
      <c r="G43" s="39"/>
      <c r="H43" s="39"/>
      <c r="I43" s="39"/>
      <c r="J43" s="41"/>
      <c r="L43" s="112" t="s">
        <v>107</v>
      </c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07">
        <v>1160</v>
      </c>
      <c r="AZ43" s="107"/>
      <c r="BA43" s="107"/>
      <c r="BB43" s="107"/>
      <c r="BC43" s="107"/>
      <c r="BD43" s="107"/>
      <c r="BE43" s="108"/>
      <c r="BF43" s="123">
        <f t="shared" si="0"/>
        <v>0</v>
      </c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4"/>
      <c r="BT43" s="124"/>
      <c r="BU43" s="124">
        <f t="shared" si="1"/>
        <v>0</v>
      </c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>
        <f t="shared" si="2"/>
        <v>0</v>
      </c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254"/>
      <c r="CZ43" s="76">
        <v>1142</v>
      </c>
    </row>
    <row r="44" spans="1:104" s="40" customFormat="1" ht="15" customHeight="1" x14ac:dyDescent="0.2">
      <c r="A44" s="38"/>
      <c r="B44" s="39"/>
      <c r="C44" s="39"/>
      <c r="D44" s="39"/>
      <c r="E44" s="39"/>
      <c r="F44" s="39"/>
      <c r="G44" s="39"/>
      <c r="H44" s="39"/>
      <c r="I44" s="39"/>
      <c r="J44" s="41"/>
      <c r="L44" s="113" t="s">
        <v>30</v>
      </c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07">
        <v>1170</v>
      </c>
      <c r="AZ44" s="107"/>
      <c r="BA44" s="107"/>
      <c r="BB44" s="107"/>
      <c r="BC44" s="107"/>
      <c r="BD44" s="107"/>
      <c r="BE44" s="108"/>
      <c r="BF44" s="123">
        <f t="shared" si="0"/>
        <v>748</v>
      </c>
      <c r="BG44" s="124"/>
      <c r="BH44" s="124"/>
      <c r="BI44" s="124"/>
      <c r="BJ44" s="124"/>
      <c r="BK44" s="124"/>
      <c r="BL44" s="124"/>
      <c r="BM44" s="124"/>
      <c r="BN44" s="124"/>
      <c r="BO44" s="124"/>
      <c r="BP44" s="124"/>
      <c r="BQ44" s="124"/>
      <c r="BR44" s="124"/>
      <c r="BS44" s="124"/>
      <c r="BT44" s="124"/>
      <c r="BU44" s="124">
        <f t="shared" si="1"/>
        <v>697</v>
      </c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>
        <f t="shared" si="2"/>
        <v>581</v>
      </c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254"/>
      <c r="CZ44" s="77">
        <v>1150</v>
      </c>
    </row>
    <row r="45" spans="1:104" s="40" customFormat="1" ht="15" customHeight="1" x14ac:dyDescent="0.2">
      <c r="A45" s="38"/>
      <c r="B45" s="39"/>
      <c r="C45" s="39"/>
      <c r="D45" s="39"/>
      <c r="E45" s="39"/>
      <c r="F45" s="39"/>
      <c r="G45" s="39"/>
      <c r="H45" s="39"/>
      <c r="I45" s="39"/>
      <c r="J45" s="41"/>
      <c r="L45" s="113" t="s">
        <v>31</v>
      </c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07">
        <v>1180</v>
      </c>
      <c r="AZ45" s="107"/>
      <c r="BA45" s="107"/>
      <c r="BB45" s="107"/>
      <c r="BC45" s="107"/>
      <c r="BD45" s="107"/>
      <c r="BE45" s="108"/>
      <c r="BF45" s="123">
        <f t="shared" si="0"/>
        <v>0</v>
      </c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>
        <f t="shared" si="1"/>
        <v>0</v>
      </c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>
        <f t="shared" si="2"/>
        <v>0</v>
      </c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254"/>
      <c r="CZ45" s="76">
        <v>1160</v>
      </c>
    </row>
    <row r="46" spans="1:104" s="40" customFormat="1" ht="15" customHeight="1" thickBot="1" x14ac:dyDescent="0.25">
      <c r="A46" s="57"/>
      <c r="B46" s="58"/>
      <c r="C46" s="58"/>
      <c r="D46" s="58"/>
      <c r="E46" s="58"/>
      <c r="F46" s="58"/>
      <c r="G46" s="58"/>
      <c r="H46" s="58"/>
      <c r="I46" s="58"/>
      <c r="J46" s="59"/>
      <c r="L46" s="253" t="s">
        <v>32</v>
      </c>
      <c r="M46" s="253"/>
      <c r="N46" s="253"/>
      <c r="O46" s="253"/>
      <c r="P46" s="253"/>
      <c r="Q46" s="253"/>
      <c r="R46" s="253"/>
      <c r="S46" s="253"/>
      <c r="T46" s="253"/>
      <c r="U46" s="253"/>
      <c r="V46" s="253"/>
      <c r="W46" s="253"/>
      <c r="X46" s="253"/>
      <c r="Y46" s="253"/>
      <c r="Z46" s="253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36">
        <v>1190</v>
      </c>
      <c r="AZ46" s="236"/>
      <c r="BA46" s="236"/>
      <c r="BB46" s="236"/>
      <c r="BC46" s="236"/>
      <c r="BD46" s="236"/>
      <c r="BE46" s="237"/>
      <c r="BF46" s="258">
        <f t="shared" si="0"/>
        <v>0</v>
      </c>
      <c r="BG46" s="259"/>
      <c r="BH46" s="259"/>
      <c r="BI46" s="259"/>
      <c r="BJ46" s="259"/>
      <c r="BK46" s="259"/>
      <c r="BL46" s="259"/>
      <c r="BM46" s="259"/>
      <c r="BN46" s="259"/>
      <c r="BO46" s="259"/>
      <c r="BP46" s="259"/>
      <c r="BQ46" s="259"/>
      <c r="BR46" s="259"/>
      <c r="BS46" s="259"/>
      <c r="BT46" s="259"/>
      <c r="BU46" s="259">
        <f t="shared" si="1"/>
        <v>0</v>
      </c>
      <c r="BV46" s="259"/>
      <c r="BW46" s="259"/>
      <c r="BX46" s="259"/>
      <c r="BY46" s="259"/>
      <c r="BZ46" s="259"/>
      <c r="CA46" s="259"/>
      <c r="CB46" s="259"/>
      <c r="CC46" s="259"/>
      <c r="CD46" s="259"/>
      <c r="CE46" s="259"/>
      <c r="CF46" s="259"/>
      <c r="CG46" s="259"/>
      <c r="CH46" s="259"/>
      <c r="CI46" s="259"/>
      <c r="CJ46" s="259">
        <f t="shared" si="2"/>
        <v>0</v>
      </c>
      <c r="CK46" s="259"/>
      <c r="CL46" s="259"/>
      <c r="CM46" s="259"/>
      <c r="CN46" s="259"/>
      <c r="CO46" s="259"/>
      <c r="CP46" s="259"/>
      <c r="CQ46" s="259"/>
      <c r="CR46" s="259"/>
      <c r="CS46" s="259"/>
      <c r="CT46" s="259"/>
      <c r="CU46" s="259"/>
      <c r="CV46" s="259"/>
      <c r="CW46" s="259"/>
      <c r="CX46" s="260"/>
      <c r="CZ46" s="77">
        <v>1170</v>
      </c>
    </row>
    <row r="47" spans="1:104" s="40" customFormat="1" ht="15" customHeight="1" thickBot="1" x14ac:dyDescent="0.25">
      <c r="A47" s="42"/>
      <c r="B47" s="43"/>
      <c r="C47" s="43"/>
      <c r="D47" s="43"/>
      <c r="E47" s="43"/>
      <c r="F47" s="43"/>
      <c r="G47" s="43"/>
      <c r="H47" s="43"/>
      <c r="I47" s="43"/>
      <c r="J47" s="44"/>
      <c r="K47" s="60"/>
      <c r="L47" s="116" t="s">
        <v>33</v>
      </c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0">
        <v>1100</v>
      </c>
      <c r="AZ47" s="110"/>
      <c r="BA47" s="110"/>
      <c r="BB47" s="110"/>
      <c r="BC47" s="110"/>
      <c r="BD47" s="110"/>
      <c r="BE47" s="111"/>
      <c r="BF47" s="117">
        <f>SUM(BF38:BT46)</f>
        <v>748</v>
      </c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>
        <f>SUM(BU38:CI46)</f>
        <v>697</v>
      </c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>
        <f>SUM(CJ38:CX46)</f>
        <v>581</v>
      </c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41"/>
      <c r="CZ47" s="77"/>
    </row>
    <row r="48" spans="1:104" s="40" customFormat="1" ht="15" customHeight="1" x14ac:dyDescent="0.2">
      <c r="A48" s="45"/>
      <c r="B48" s="46"/>
      <c r="C48" s="46"/>
      <c r="D48" s="46"/>
      <c r="E48" s="46"/>
      <c r="F48" s="46"/>
      <c r="G48" s="46"/>
      <c r="H48" s="46"/>
      <c r="I48" s="46"/>
      <c r="J48" s="47"/>
      <c r="K48" s="119" t="s">
        <v>34</v>
      </c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47"/>
      <c r="AZ48" s="147"/>
      <c r="BA48" s="147"/>
      <c r="BB48" s="147"/>
      <c r="BC48" s="147"/>
      <c r="BD48" s="147"/>
      <c r="BE48" s="148"/>
      <c r="BF48" s="168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  <c r="CG48" s="169"/>
      <c r="CH48" s="169"/>
      <c r="CI48" s="169"/>
      <c r="CJ48" s="169"/>
      <c r="CK48" s="169"/>
      <c r="CL48" s="169"/>
      <c r="CM48" s="169"/>
      <c r="CN48" s="169"/>
      <c r="CO48" s="169"/>
      <c r="CP48" s="169"/>
      <c r="CQ48" s="169"/>
      <c r="CR48" s="169"/>
      <c r="CS48" s="169"/>
      <c r="CT48" s="169"/>
      <c r="CU48" s="169"/>
      <c r="CV48" s="169"/>
      <c r="CW48" s="169"/>
      <c r="CX48" s="257"/>
      <c r="CZ48" s="77"/>
    </row>
    <row r="49" spans="1:105" s="40" customFormat="1" ht="15" customHeight="1" x14ac:dyDescent="0.2">
      <c r="A49" s="48"/>
      <c r="B49" s="49"/>
      <c r="C49" s="49"/>
      <c r="D49" s="49"/>
      <c r="E49" s="49"/>
      <c r="F49" s="49"/>
      <c r="G49" s="49"/>
      <c r="H49" s="49"/>
      <c r="I49" s="49"/>
      <c r="J49" s="50"/>
      <c r="L49" s="113" t="s">
        <v>35</v>
      </c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07">
        <v>1210</v>
      </c>
      <c r="AZ49" s="107"/>
      <c r="BA49" s="107"/>
      <c r="BB49" s="107"/>
      <c r="BC49" s="107"/>
      <c r="BD49" s="107"/>
      <c r="BE49" s="108"/>
      <c r="BF49" s="145">
        <f t="shared" ref="BF49:BF54" si="3">VLOOKUP(CZ49,TabAll,7,FALSE)</f>
        <v>0</v>
      </c>
      <c r="BG49" s="146"/>
      <c r="BH49" s="146"/>
      <c r="BI49" s="146"/>
      <c r="BJ49" s="146"/>
      <c r="BK49" s="146"/>
      <c r="BL49" s="146"/>
      <c r="BM49" s="146"/>
      <c r="BN49" s="146"/>
      <c r="BO49" s="146"/>
      <c r="BP49" s="146"/>
      <c r="BQ49" s="146"/>
      <c r="BR49" s="146"/>
      <c r="BS49" s="146"/>
      <c r="BT49" s="146"/>
      <c r="BU49" s="146">
        <f t="shared" ref="BU49:BU54" si="4">VLOOKUP(CZ49,TabAll,8,FALSE)</f>
        <v>0</v>
      </c>
      <c r="BV49" s="146"/>
      <c r="BW49" s="146"/>
      <c r="BX49" s="146"/>
      <c r="BY49" s="146"/>
      <c r="BZ49" s="146"/>
      <c r="CA49" s="146"/>
      <c r="CB49" s="146"/>
      <c r="CC49" s="146"/>
      <c r="CD49" s="146"/>
      <c r="CE49" s="146"/>
      <c r="CF49" s="146"/>
      <c r="CG49" s="146"/>
      <c r="CH49" s="146"/>
      <c r="CI49" s="146"/>
      <c r="CJ49" s="146">
        <f t="shared" ref="CJ49:CJ54" si="5">VLOOKUP(CZ49,TabAll,9,FALSE)</f>
        <v>0</v>
      </c>
      <c r="CK49" s="146"/>
      <c r="CL49" s="146"/>
      <c r="CM49" s="146"/>
      <c r="CN49" s="146"/>
      <c r="CO49" s="146"/>
      <c r="CP49" s="146"/>
      <c r="CQ49" s="146"/>
      <c r="CR49" s="146"/>
      <c r="CS49" s="146"/>
      <c r="CT49" s="146"/>
      <c r="CU49" s="146"/>
      <c r="CV49" s="146"/>
      <c r="CW49" s="146"/>
      <c r="CX49" s="256"/>
      <c r="CZ49" s="77">
        <v>1210</v>
      </c>
      <c r="DA49" s="72"/>
    </row>
    <row r="50" spans="1:105" s="40" customFormat="1" ht="30" customHeight="1" x14ac:dyDescent="0.2">
      <c r="A50" s="38"/>
      <c r="B50" s="39"/>
      <c r="C50" s="39"/>
      <c r="D50" s="39"/>
      <c r="E50" s="39"/>
      <c r="F50" s="39"/>
      <c r="G50" s="39"/>
      <c r="H50" s="39"/>
      <c r="I50" s="39"/>
      <c r="J50" s="41"/>
      <c r="L50" s="112" t="s">
        <v>108</v>
      </c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07">
        <v>1220</v>
      </c>
      <c r="AZ50" s="107"/>
      <c r="BA50" s="107"/>
      <c r="BB50" s="107"/>
      <c r="BC50" s="107"/>
      <c r="BD50" s="107"/>
      <c r="BE50" s="108"/>
      <c r="BF50" s="123">
        <f t="shared" si="3"/>
        <v>0</v>
      </c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4"/>
      <c r="BS50" s="124"/>
      <c r="BT50" s="124"/>
      <c r="BU50" s="124">
        <f t="shared" si="4"/>
        <v>0</v>
      </c>
      <c r="BV50" s="124"/>
      <c r="BW50" s="124"/>
      <c r="BX50" s="124"/>
      <c r="BY50" s="124"/>
      <c r="BZ50" s="124"/>
      <c r="CA50" s="124"/>
      <c r="CB50" s="124"/>
      <c r="CC50" s="124"/>
      <c r="CD50" s="124"/>
      <c r="CE50" s="124"/>
      <c r="CF50" s="124"/>
      <c r="CG50" s="124"/>
      <c r="CH50" s="124"/>
      <c r="CI50" s="124"/>
      <c r="CJ50" s="124">
        <f t="shared" si="5"/>
        <v>0</v>
      </c>
      <c r="CK50" s="124"/>
      <c r="CL50" s="124"/>
      <c r="CM50" s="124"/>
      <c r="CN50" s="124"/>
      <c r="CO50" s="124"/>
      <c r="CP50" s="124"/>
      <c r="CQ50" s="124"/>
      <c r="CR50" s="124"/>
      <c r="CS50" s="124"/>
      <c r="CT50" s="124"/>
      <c r="CU50" s="124"/>
      <c r="CV50" s="124"/>
      <c r="CW50" s="124"/>
      <c r="CX50" s="254"/>
      <c r="CZ50" s="77">
        <v>1220</v>
      </c>
      <c r="DA50" s="72"/>
    </row>
    <row r="51" spans="1:105" s="40" customFormat="1" ht="15" customHeight="1" x14ac:dyDescent="0.2">
      <c r="A51" s="38"/>
      <c r="B51" s="39"/>
      <c r="C51" s="39"/>
      <c r="D51" s="39"/>
      <c r="E51" s="39"/>
      <c r="F51" s="39"/>
      <c r="G51" s="39"/>
      <c r="H51" s="39"/>
      <c r="I51" s="39"/>
      <c r="J51" s="41"/>
      <c r="L51" s="113" t="s">
        <v>36</v>
      </c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07">
        <v>1230</v>
      </c>
      <c r="AZ51" s="107"/>
      <c r="BA51" s="107"/>
      <c r="BB51" s="107"/>
      <c r="BC51" s="107"/>
      <c r="BD51" s="107"/>
      <c r="BE51" s="108"/>
      <c r="BF51" s="123">
        <f>VLOOKUP(CZ51,TabAll,7,FALSE)</f>
        <v>36</v>
      </c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4"/>
      <c r="BS51" s="124"/>
      <c r="BT51" s="124"/>
      <c r="BU51" s="124">
        <f t="shared" si="4"/>
        <v>67</v>
      </c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>
        <f t="shared" si="5"/>
        <v>44</v>
      </c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254"/>
      <c r="CZ51" s="77">
        <v>1230</v>
      </c>
      <c r="DA51" s="72"/>
    </row>
    <row r="52" spans="1:105" s="40" customFormat="1" ht="30" customHeight="1" x14ac:dyDescent="0.2">
      <c r="A52" s="38"/>
      <c r="B52" s="39"/>
      <c r="C52" s="39"/>
      <c r="D52" s="39"/>
      <c r="E52" s="39"/>
      <c r="F52" s="39"/>
      <c r="G52" s="39"/>
      <c r="H52" s="39"/>
      <c r="I52" s="39"/>
      <c r="J52" s="41"/>
      <c r="L52" s="263" t="s">
        <v>121</v>
      </c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3"/>
      <c r="AE52" s="263"/>
      <c r="AF52" s="263"/>
      <c r="AG52" s="263"/>
      <c r="AH52" s="263"/>
      <c r="AI52" s="263"/>
      <c r="AJ52" s="263"/>
      <c r="AK52" s="263"/>
      <c r="AL52" s="263"/>
      <c r="AM52" s="263"/>
      <c r="AN52" s="263"/>
      <c r="AO52" s="263"/>
      <c r="AP52" s="263"/>
      <c r="AQ52" s="263"/>
      <c r="AR52" s="263"/>
      <c r="AS52" s="263"/>
      <c r="AT52" s="263"/>
      <c r="AU52" s="263"/>
      <c r="AV52" s="263"/>
      <c r="AW52" s="263"/>
      <c r="AX52" s="263"/>
      <c r="AY52" s="107">
        <v>1240</v>
      </c>
      <c r="AZ52" s="107"/>
      <c r="BA52" s="107"/>
      <c r="BB52" s="107"/>
      <c r="BC52" s="107"/>
      <c r="BD52" s="107"/>
      <c r="BE52" s="108"/>
      <c r="BF52" s="123">
        <f>VLOOKUP(CZ52,TabAll,7,FALSE)+1</f>
        <v>496</v>
      </c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4"/>
      <c r="BS52" s="124"/>
      <c r="BT52" s="124"/>
      <c r="BU52" s="124">
        <f t="shared" si="4"/>
        <v>521</v>
      </c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>
        <f t="shared" si="5"/>
        <v>582</v>
      </c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254"/>
      <c r="CZ52" s="77">
        <v>1240</v>
      </c>
      <c r="DA52" s="72"/>
    </row>
    <row r="53" spans="1:105" s="40" customFormat="1" ht="29.25" customHeight="1" x14ac:dyDescent="0.2">
      <c r="A53" s="38"/>
      <c r="B53" s="39"/>
      <c r="C53" s="39"/>
      <c r="D53" s="39"/>
      <c r="E53" s="39"/>
      <c r="F53" s="39"/>
      <c r="G53" s="39"/>
      <c r="H53" s="39"/>
      <c r="I53" s="39"/>
      <c r="J53" s="41"/>
      <c r="L53" s="263" t="s">
        <v>122</v>
      </c>
      <c r="M53" s="263"/>
      <c r="N53" s="263"/>
      <c r="O53" s="263"/>
      <c r="P53" s="263"/>
      <c r="Q53" s="263"/>
      <c r="R53" s="263"/>
      <c r="S53" s="263"/>
      <c r="T53" s="263"/>
      <c r="U53" s="263"/>
      <c r="V53" s="263"/>
      <c r="W53" s="263"/>
      <c r="X53" s="263"/>
      <c r="Y53" s="263"/>
      <c r="Z53" s="263"/>
      <c r="AA53" s="263"/>
      <c r="AB53" s="263"/>
      <c r="AC53" s="263"/>
      <c r="AD53" s="263"/>
      <c r="AE53" s="263"/>
      <c r="AF53" s="263"/>
      <c r="AG53" s="263"/>
      <c r="AH53" s="263"/>
      <c r="AI53" s="263"/>
      <c r="AJ53" s="263"/>
      <c r="AK53" s="263"/>
      <c r="AL53" s="263"/>
      <c r="AM53" s="263"/>
      <c r="AN53" s="263"/>
      <c r="AO53" s="263"/>
      <c r="AP53" s="263"/>
      <c r="AQ53" s="263"/>
      <c r="AR53" s="263"/>
      <c r="AS53" s="263"/>
      <c r="AT53" s="263"/>
      <c r="AU53" s="263"/>
      <c r="AV53" s="263"/>
      <c r="AW53" s="263"/>
      <c r="AX53" s="263"/>
      <c r="AY53" s="107">
        <v>1250</v>
      </c>
      <c r="AZ53" s="107"/>
      <c r="BA53" s="107"/>
      <c r="BB53" s="107"/>
      <c r="BC53" s="107"/>
      <c r="BD53" s="107"/>
      <c r="BE53" s="108"/>
      <c r="BF53" s="123">
        <f t="shared" si="3"/>
        <v>11</v>
      </c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4"/>
      <c r="BS53" s="124"/>
      <c r="BT53" s="124"/>
      <c r="BU53" s="124">
        <f t="shared" si="4"/>
        <v>8</v>
      </c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>
        <f t="shared" si="5"/>
        <v>16</v>
      </c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254"/>
      <c r="CZ53" s="77">
        <v>1250</v>
      </c>
      <c r="DA53" s="72"/>
    </row>
    <row r="54" spans="1:105" s="40" customFormat="1" ht="15" customHeight="1" thickBot="1" x14ac:dyDescent="0.25">
      <c r="A54" s="38"/>
      <c r="B54" s="39"/>
      <c r="C54" s="39"/>
      <c r="D54" s="39"/>
      <c r="E54" s="39"/>
      <c r="F54" s="39"/>
      <c r="G54" s="39"/>
      <c r="H54" s="39"/>
      <c r="I54" s="39"/>
      <c r="J54" s="41"/>
      <c r="L54" s="253" t="s">
        <v>37</v>
      </c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3"/>
      <c r="AB54" s="253"/>
      <c r="AC54" s="253"/>
      <c r="AD54" s="253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36">
        <v>1260</v>
      </c>
      <c r="AZ54" s="236"/>
      <c r="BA54" s="236"/>
      <c r="BB54" s="236"/>
      <c r="BC54" s="236"/>
      <c r="BD54" s="236"/>
      <c r="BE54" s="237"/>
      <c r="BF54" s="258">
        <f t="shared" si="3"/>
        <v>0</v>
      </c>
      <c r="BG54" s="259"/>
      <c r="BH54" s="259"/>
      <c r="BI54" s="259"/>
      <c r="BJ54" s="259"/>
      <c r="BK54" s="259"/>
      <c r="BL54" s="259"/>
      <c r="BM54" s="259"/>
      <c r="BN54" s="259"/>
      <c r="BO54" s="259"/>
      <c r="BP54" s="259"/>
      <c r="BQ54" s="259"/>
      <c r="BR54" s="259"/>
      <c r="BS54" s="259"/>
      <c r="BT54" s="259"/>
      <c r="BU54" s="259">
        <f t="shared" si="4"/>
        <v>0</v>
      </c>
      <c r="BV54" s="259"/>
      <c r="BW54" s="259"/>
      <c r="BX54" s="259"/>
      <c r="BY54" s="259"/>
      <c r="BZ54" s="259"/>
      <c r="CA54" s="259"/>
      <c r="CB54" s="259"/>
      <c r="CC54" s="259"/>
      <c r="CD54" s="259"/>
      <c r="CE54" s="259"/>
      <c r="CF54" s="259"/>
      <c r="CG54" s="259"/>
      <c r="CH54" s="259"/>
      <c r="CI54" s="259"/>
      <c r="CJ54" s="259">
        <f t="shared" si="5"/>
        <v>0</v>
      </c>
      <c r="CK54" s="259"/>
      <c r="CL54" s="259"/>
      <c r="CM54" s="259"/>
      <c r="CN54" s="259"/>
      <c r="CO54" s="259"/>
      <c r="CP54" s="259"/>
      <c r="CQ54" s="259"/>
      <c r="CR54" s="259"/>
      <c r="CS54" s="259"/>
      <c r="CT54" s="259"/>
      <c r="CU54" s="259"/>
      <c r="CV54" s="259"/>
      <c r="CW54" s="259"/>
      <c r="CX54" s="260"/>
      <c r="CZ54" s="76">
        <v>1260</v>
      </c>
    </row>
    <row r="55" spans="1:105" s="20" customFormat="1" ht="15" customHeight="1" thickBot="1" x14ac:dyDescent="0.25">
      <c r="A55" s="51"/>
      <c r="B55" s="52"/>
      <c r="C55" s="52"/>
      <c r="D55" s="52"/>
      <c r="E55" s="52"/>
      <c r="F55" s="52"/>
      <c r="G55" s="52"/>
      <c r="H55" s="52"/>
      <c r="I55" s="52"/>
      <c r="J55" s="53"/>
      <c r="K55" s="61"/>
      <c r="L55" s="109" t="s">
        <v>38</v>
      </c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10">
        <v>1200</v>
      </c>
      <c r="AZ55" s="110"/>
      <c r="BA55" s="110"/>
      <c r="BB55" s="110"/>
      <c r="BC55" s="110"/>
      <c r="BD55" s="110"/>
      <c r="BE55" s="111"/>
      <c r="BF55" s="117">
        <f>SUM(BF49:BT54)</f>
        <v>543</v>
      </c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>
        <f>SUM(BU49:CI54)</f>
        <v>596</v>
      </c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>
        <f>SUM(CJ49:CX54)</f>
        <v>642</v>
      </c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41"/>
      <c r="CY55" s="98"/>
      <c r="CZ55" s="99"/>
    </row>
    <row r="56" spans="1:105" s="2" customFormat="1" ht="15" customHeight="1" thickBot="1" x14ac:dyDescent="0.25">
      <c r="A56" s="54"/>
      <c r="B56" s="55"/>
      <c r="C56" s="55"/>
      <c r="D56" s="55"/>
      <c r="E56" s="55"/>
      <c r="F56" s="55"/>
      <c r="G56" s="55"/>
      <c r="H56" s="55"/>
      <c r="I56" s="55"/>
      <c r="J56" s="56"/>
      <c r="K56" s="19"/>
      <c r="L56" s="137" t="s">
        <v>39</v>
      </c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8">
        <v>1600</v>
      </c>
      <c r="AZ56" s="138"/>
      <c r="BA56" s="138"/>
      <c r="BB56" s="138"/>
      <c r="BC56" s="138"/>
      <c r="BD56" s="138"/>
      <c r="BE56" s="139"/>
      <c r="BF56" s="142">
        <f>BF47+BF55</f>
        <v>1291</v>
      </c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>
        <f>BU55+BU47</f>
        <v>1293</v>
      </c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  <c r="CI56" s="143"/>
      <c r="CJ56" s="143">
        <f>CJ55+CJ47</f>
        <v>1223</v>
      </c>
      <c r="CK56" s="143"/>
      <c r="CL56" s="143"/>
      <c r="CM56" s="143"/>
      <c r="CN56" s="143"/>
      <c r="CO56" s="143"/>
      <c r="CP56" s="143"/>
      <c r="CQ56" s="143"/>
      <c r="CR56" s="143"/>
      <c r="CS56" s="143"/>
      <c r="CT56" s="143"/>
      <c r="CU56" s="143"/>
      <c r="CV56" s="143"/>
      <c r="CW56" s="143"/>
      <c r="CX56" s="144"/>
      <c r="CY56" s="40"/>
      <c r="CZ56" s="77"/>
    </row>
    <row r="57" spans="1:105" s="2" customFormat="1" ht="12" x14ac:dyDescent="0.2">
      <c r="AY57" s="100"/>
      <c r="AZ57" s="100"/>
      <c r="BA57" s="100"/>
      <c r="BB57" s="100"/>
      <c r="BC57" s="100"/>
      <c r="BD57" s="100"/>
      <c r="BE57" s="10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101" t="s">
        <v>40</v>
      </c>
      <c r="CY57" s="40"/>
      <c r="CZ57" s="77"/>
    </row>
    <row r="58" spans="1:105" s="2" customFormat="1" ht="6" customHeight="1" x14ac:dyDescent="0.2">
      <c r="AY58" s="100"/>
      <c r="AZ58" s="100"/>
      <c r="BA58" s="100"/>
      <c r="BB58" s="100"/>
      <c r="BC58" s="100"/>
      <c r="BD58" s="100"/>
      <c r="BE58" s="10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101"/>
      <c r="CY58" s="40"/>
      <c r="CZ58" s="77"/>
    </row>
    <row r="59" spans="1:105" s="2" customFormat="1" ht="20.100000000000001" customHeight="1" x14ac:dyDescent="0.2">
      <c r="A59" s="159" t="s">
        <v>71</v>
      </c>
      <c r="B59" s="160"/>
      <c r="C59" s="160"/>
      <c r="D59" s="160"/>
      <c r="E59" s="160"/>
      <c r="F59" s="160"/>
      <c r="G59" s="160"/>
      <c r="H59" s="160"/>
      <c r="I59" s="160"/>
      <c r="J59" s="161"/>
      <c r="K59" s="125" t="s">
        <v>72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31" t="s">
        <v>77</v>
      </c>
      <c r="AZ59" s="131"/>
      <c r="BA59" s="131"/>
      <c r="BB59" s="131"/>
      <c r="BC59" s="131"/>
      <c r="BD59" s="131"/>
      <c r="BE59" s="132"/>
      <c r="BF59" s="114" t="s">
        <v>111</v>
      </c>
      <c r="BG59" s="115"/>
      <c r="BH59" s="115"/>
      <c r="BI59" s="115"/>
      <c r="BJ59" s="177" t="str">
        <f>MID(data!F12,1,LEN(data!F12)-10)</f>
        <v>30 июня</v>
      </c>
      <c r="BK59" s="177"/>
      <c r="BL59" s="177"/>
      <c r="BM59" s="177"/>
      <c r="BN59" s="177"/>
      <c r="BO59" s="177"/>
      <c r="BP59" s="177"/>
      <c r="BQ59" s="177"/>
      <c r="BR59" s="177"/>
      <c r="BS59" s="177"/>
      <c r="BT59" s="178"/>
      <c r="BU59" s="114" t="s">
        <v>24</v>
      </c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225"/>
      <c r="CJ59" s="114" t="s">
        <v>24</v>
      </c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225"/>
      <c r="CY59" s="40"/>
      <c r="CZ59" s="77"/>
    </row>
    <row r="60" spans="1:105" s="2" customFormat="1" ht="13.5" x14ac:dyDescent="0.2">
      <c r="A60" s="162"/>
      <c r="B60" s="163"/>
      <c r="C60" s="163"/>
      <c r="D60" s="163"/>
      <c r="E60" s="163"/>
      <c r="F60" s="163"/>
      <c r="G60" s="163"/>
      <c r="H60" s="163"/>
      <c r="I60" s="163"/>
      <c r="J60" s="164"/>
      <c r="K60" s="127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33"/>
      <c r="AZ60" s="133"/>
      <c r="BA60" s="133"/>
      <c r="BB60" s="133"/>
      <c r="BC60" s="133"/>
      <c r="BD60" s="133"/>
      <c r="BE60" s="134"/>
      <c r="BF60" s="102">
        <v>20</v>
      </c>
      <c r="BG60" s="103"/>
      <c r="BH60" s="103"/>
      <c r="BI60" s="224" t="str">
        <f>MID(data!F12,LEN(data!F12)-8,4)</f>
        <v>2021</v>
      </c>
      <c r="BJ60" s="224"/>
      <c r="BK60" s="224"/>
      <c r="BL60" s="224"/>
      <c r="BM60" s="224"/>
      <c r="BN60" s="224"/>
      <c r="BO60" s="224"/>
      <c r="BP60" s="104" t="s">
        <v>73</v>
      </c>
      <c r="BQ60" s="104"/>
      <c r="BR60" s="104"/>
      <c r="BS60" s="104"/>
      <c r="BT60" s="105"/>
      <c r="BU60" s="104"/>
      <c r="BV60" s="104"/>
      <c r="BW60" s="103"/>
      <c r="BX60" s="255">
        <f>data!C12</f>
        <v>2020</v>
      </c>
      <c r="BY60" s="255"/>
      <c r="BZ60" s="255"/>
      <c r="CA60" s="255"/>
      <c r="CB60" s="255"/>
      <c r="CC60" s="255"/>
      <c r="CD60" s="255"/>
      <c r="CE60" s="104" t="s">
        <v>74</v>
      </c>
      <c r="CF60" s="104"/>
      <c r="CG60" s="104"/>
      <c r="CH60" s="104"/>
      <c r="CI60" s="104"/>
      <c r="CJ60" s="106"/>
      <c r="CK60" s="104"/>
      <c r="CL60" s="103"/>
      <c r="CM60" s="255">
        <f>data!C13</f>
        <v>2019</v>
      </c>
      <c r="CN60" s="255"/>
      <c r="CO60" s="255"/>
      <c r="CP60" s="255"/>
      <c r="CQ60" s="255"/>
      <c r="CR60" s="255"/>
      <c r="CS60" s="255"/>
      <c r="CT60" s="104" t="s">
        <v>75</v>
      </c>
      <c r="CU60" s="104"/>
      <c r="CV60" s="104"/>
      <c r="CW60" s="104"/>
      <c r="CX60" s="105"/>
      <c r="CY60" s="40"/>
      <c r="CZ60" s="77"/>
    </row>
    <row r="61" spans="1:105" s="2" customFormat="1" ht="7.5" customHeight="1" thickBot="1" x14ac:dyDescent="0.25">
      <c r="A61" s="165"/>
      <c r="B61" s="166"/>
      <c r="C61" s="166"/>
      <c r="D61" s="166"/>
      <c r="E61" s="166"/>
      <c r="F61" s="166"/>
      <c r="G61" s="166"/>
      <c r="H61" s="166"/>
      <c r="I61" s="166"/>
      <c r="J61" s="167"/>
      <c r="K61" s="129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  <c r="AG61" s="130"/>
      <c r="AH61" s="130"/>
      <c r="AI61" s="130"/>
      <c r="AJ61" s="130"/>
      <c r="AK61" s="130"/>
      <c r="AL61" s="130"/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5"/>
      <c r="AZ61" s="135"/>
      <c r="BA61" s="135"/>
      <c r="BB61" s="135"/>
      <c r="BC61" s="135"/>
      <c r="BD61" s="135"/>
      <c r="BE61" s="136"/>
      <c r="BF61" s="179"/>
      <c r="BG61" s="180"/>
      <c r="BH61" s="180"/>
      <c r="BI61" s="180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1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79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1"/>
      <c r="CY61" s="40"/>
      <c r="CZ61" s="77"/>
    </row>
    <row r="62" spans="1:105" s="2" customFormat="1" ht="12" x14ac:dyDescent="0.2">
      <c r="A62" s="21"/>
      <c r="B62" s="62"/>
      <c r="C62" s="62"/>
      <c r="D62" s="62"/>
      <c r="E62" s="62"/>
      <c r="F62" s="62"/>
      <c r="G62" s="62"/>
      <c r="H62" s="62"/>
      <c r="I62" s="62"/>
      <c r="J62" s="63"/>
      <c r="K62" s="170" t="s">
        <v>41</v>
      </c>
      <c r="L62" s="171"/>
      <c r="M62" s="171"/>
      <c r="N62" s="171"/>
      <c r="O62" s="171"/>
      <c r="P62" s="171"/>
      <c r="Q62" s="171"/>
      <c r="R62" s="171"/>
      <c r="S62" s="171"/>
      <c r="T62" s="171"/>
      <c r="U62" s="171"/>
      <c r="V62" s="171"/>
      <c r="W62" s="171"/>
      <c r="X62" s="171"/>
      <c r="Y62" s="171"/>
      <c r="Z62" s="171"/>
      <c r="AA62" s="171"/>
      <c r="AB62" s="171"/>
      <c r="AC62" s="171"/>
      <c r="AD62" s="171"/>
      <c r="AE62" s="171"/>
      <c r="AF62" s="171"/>
      <c r="AG62" s="171"/>
      <c r="AH62" s="171"/>
      <c r="AI62" s="171"/>
      <c r="AJ62" s="171"/>
      <c r="AK62" s="171"/>
      <c r="AL62" s="171"/>
      <c r="AM62" s="171"/>
      <c r="AN62" s="171"/>
      <c r="AO62" s="171"/>
      <c r="AP62" s="171"/>
      <c r="AQ62" s="171"/>
      <c r="AR62" s="171"/>
      <c r="AS62" s="171"/>
      <c r="AT62" s="171"/>
      <c r="AU62" s="171"/>
      <c r="AV62" s="171"/>
      <c r="AW62" s="171"/>
      <c r="AX62" s="171"/>
      <c r="AY62" s="147"/>
      <c r="AZ62" s="147"/>
      <c r="BA62" s="147"/>
      <c r="BB62" s="147"/>
      <c r="BC62" s="147"/>
      <c r="BD62" s="147"/>
      <c r="BE62" s="148"/>
      <c r="BF62" s="149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1"/>
      <c r="BU62" s="261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1"/>
      <c r="CJ62" s="261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262"/>
      <c r="CY62" s="40"/>
      <c r="CZ62" s="77"/>
    </row>
    <row r="63" spans="1:105" s="2" customFormat="1" ht="18" customHeight="1" x14ac:dyDescent="0.2">
      <c r="A63" s="22"/>
      <c r="B63" s="64"/>
      <c r="C63" s="64"/>
      <c r="D63" s="64"/>
      <c r="E63" s="64"/>
      <c r="F63" s="64"/>
      <c r="G63" s="64"/>
      <c r="H63" s="64"/>
      <c r="I63" s="64"/>
      <c r="J63" s="65"/>
      <c r="K63" s="172" t="s">
        <v>76</v>
      </c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21"/>
      <c r="AZ63" s="121"/>
      <c r="BA63" s="121"/>
      <c r="BB63" s="121"/>
      <c r="BC63" s="121"/>
      <c r="BD63" s="121"/>
      <c r="BE63" s="122"/>
      <c r="BF63" s="174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6"/>
      <c r="BU63" s="222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6"/>
      <c r="CJ63" s="222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223"/>
      <c r="CY63" s="40"/>
      <c r="CZ63" s="77"/>
    </row>
    <row r="64" spans="1:105" s="40" customFormat="1" ht="42.75" customHeight="1" x14ac:dyDescent="0.2">
      <c r="A64" s="48"/>
      <c r="B64" s="49"/>
      <c r="C64" s="49"/>
      <c r="D64" s="49"/>
      <c r="E64" s="49"/>
      <c r="F64" s="49"/>
      <c r="G64" s="49"/>
      <c r="H64" s="49"/>
      <c r="I64" s="49"/>
      <c r="J64" s="50"/>
      <c r="L64" s="112" t="s">
        <v>123</v>
      </c>
      <c r="M64" s="113" t="s">
        <v>78</v>
      </c>
      <c r="N64" s="113" t="s">
        <v>78</v>
      </c>
      <c r="O64" s="113" t="s">
        <v>78</v>
      </c>
      <c r="P64" s="113" t="s">
        <v>78</v>
      </c>
      <c r="Q64" s="113" t="s">
        <v>78</v>
      </c>
      <c r="R64" s="113" t="s">
        <v>78</v>
      </c>
      <c r="S64" s="113" t="s">
        <v>78</v>
      </c>
      <c r="T64" s="113" t="s">
        <v>78</v>
      </c>
      <c r="U64" s="113" t="s">
        <v>78</v>
      </c>
      <c r="V64" s="113" t="s">
        <v>78</v>
      </c>
      <c r="W64" s="113" t="s">
        <v>78</v>
      </c>
      <c r="X64" s="113" t="s">
        <v>78</v>
      </c>
      <c r="Y64" s="113" t="s">
        <v>78</v>
      </c>
      <c r="Z64" s="113" t="s">
        <v>78</v>
      </c>
      <c r="AA64" s="113" t="s">
        <v>78</v>
      </c>
      <c r="AB64" s="113" t="s">
        <v>78</v>
      </c>
      <c r="AC64" s="113" t="s">
        <v>78</v>
      </c>
      <c r="AD64" s="113" t="s">
        <v>78</v>
      </c>
      <c r="AE64" s="113" t="s">
        <v>78</v>
      </c>
      <c r="AF64" s="113" t="s">
        <v>78</v>
      </c>
      <c r="AG64" s="113" t="s">
        <v>78</v>
      </c>
      <c r="AH64" s="113" t="s">
        <v>78</v>
      </c>
      <c r="AI64" s="113" t="s">
        <v>78</v>
      </c>
      <c r="AJ64" s="113" t="s">
        <v>78</v>
      </c>
      <c r="AK64" s="113" t="s">
        <v>78</v>
      </c>
      <c r="AL64" s="113" t="s">
        <v>78</v>
      </c>
      <c r="AM64" s="113" t="s">
        <v>78</v>
      </c>
      <c r="AN64" s="113" t="s">
        <v>78</v>
      </c>
      <c r="AO64" s="113" t="s">
        <v>78</v>
      </c>
      <c r="AP64" s="113" t="s">
        <v>78</v>
      </c>
      <c r="AQ64" s="113" t="s">
        <v>78</v>
      </c>
      <c r="AR64" s="113" t="s">
        <v>78</v>
      </c>
      <c r="AS64" s="113" t="s">
        <v>78</v>
      </c>
      <c r="AT64" s="113" t="s">
        <v>78</v>
      </c>
      <c r="AU64" s="113" t="s">
        <v>78</v>
      </c>
      <c r="AV64" s="113" t="s">
        <v>78</v>
      </c>
      <c r="AW64" s="113" t="s">
        <v>78</v>
      </c>
      <c r="AX64" s="113" t="s">
        <v>78</v>
      </c>
      <c r="AY64" s="107">
        <v>1310</v>
      </c>
      <c r="AZ64" s="107"/>
      <c r="BA64" s="107"/>
      <c r="BB64" s="107"/>
      <c r="BC64" s="107"/>
      <c r="BD64" s="107"/>
      <c r="BE64" s="108"/>
      <c r="BF64" s="145">
        <f t="shared" ref="BF64:BF69" si="6">VLOOKUP(CZ64,TabAll,7,FALSE)</f>
        <v>0</v>
      </c>
      <c r="BG64" s="146"/>
      <c r="BH64" s="146"/>
      <c r="BI64" s="146"/>
      <c r="BJ64" s="146"/>
      <c r="BK64" s="146"/>
      <c r="BL64" s="146"/>
      <c r="BM64" s="146"/>
      <c r="BN64" s="146"/>
      <c r="BO64" s="146"/>
      <c r="BP64" s="146"/>
      <c r="BQ64" s="146"/>
      <c r="BR64" s="146"/>
      <c r="BS64" s="146"/>
      <c r="BT64" s="146"/>
      <c r="BU64" s="146">
        <f t="shared" ref="BU64:BU69" si="7">VLOOKUP(CZ64,TabAll,8,FALSE)</f>
        <v>0</v>
      </c>
      <c r="BV64" s="146"/>
      <c r="BW64" s="146"/>
      <c r="BX64" s="146"/>
      <c r="BY64" s="146"/>
      <c r="BZ64" s="146"/>
      <c r="CA64" s="146"/>
      <c r="CB64" s="146"/>
      <c r="CC64" s="146"/>
      <c r="CD64" s="146"/>
      <c r="CE64" s="146"/>
      <c r="CF64" s="146"/>
      <c r="CG64" s="146"/>
      <c r="CH64" s="146"/>
      <c r="CI64" s="146"/>
      <c r="CJ64" s="146">
        <f t="shared" ref="CJ64:CJ69" si="8">VLOOKUP(CZ64,TabAll,9,FALSE)</f>
        <v>0</v>
      </c>
      <c r="CK64" s="146"/>
      <c r="CL64" s="146"/>
      <c r="CM64" s="146"/>
      <c r="CN64" s="146"/>
      <c r="CO64" s="146"/>
      <c r="CP64" s="146"/>
      <c r="CQ64" s="146"/>
      <c r="CR64" s="146"/>
      <c r="CS64" s="146"/>
      <c r="CT64" s="146"/>
      <c r="CU64" s="146"/>
      <c r="CV64" s="146"/>
      <c r="CW64" s="146"/>
      <c r="CX64" s="256"/>
      <c r="CZ64" s="77">
        <v>1310</v>
      </c>
    </row>
    <row r="65" spans="1:104" s="40" customFormat="1" ht="27" customHeight="1" x14ac:dyDescent="0.2">
      <c r="A65" s="38"/>
      <c r="B65" s="39"/>
      <c r="C65" s="39"/>
      <c r="D65" s="39"/>
      <c r="E65" s="39"/>
      <c r="F65" s="39"/>
      <c r="G65" s="39"/>
      <c r="H65" s="39"/>
      <c r="I65" s="39"/>
      <c r="J65" s="41"/>
      <c r="L65" s="112" t="s">
        <v>109</v>
      </c>
      <c r="M65" s="113" t="s">
        <v>42</v>
      </c>
      <c r="N65" s="113" t="s">
        <v>42</v>
      </c>
      <c r="O65" s="113" t="s">
        <v>42</v>
      </c>
      <c r="P65" s="113" t="s">
        <v>42</v>
      </c>
      <c r="Q65" s="113" t="s">
        <v>42</v>
      </c>
      <c r="R65" s="113" t="s">
        <v>42</v>
      </c>
      <c r="S65" s="113" t="s">
        <v>42</v>
      </c>
      <c r="T65" s="113" t="s">
        <v>42</v>
      </c>
      <c r="U65" s="113" t="s">
        <v>42</v>
      </c>
      <c r="V65" s="113" t="s">
        <v>42</v>
      </c>
      <c r="W65" s="113" t="s">
        <v>42</v>
      </c>
      <c r="X65" s="113" t="s">
        <v>42</v>
      </c>
      <c r="Y65" s="113" t="s">
        <v>42</v>
      </c>
      <c r="Z65" s="113" t="s">
        <v>42</v>
      </c>
      <c r="AA65" s="113" t="s">
        <v>42</v>
      </c>
      <c r="AB65" s="113" t="s">
        <v>42</v>
      </c>
      <c r="AC65" s="113" t="s">
        <v>42</v>
      </c>
      <c r="AD65" s="113" t="s">
        <v>42</v>
      </c>
      <c r="AE65" s="113" t="s">
        <v>42</v>
      </c>
      <c r="AF65" s="113" t="s">
        <v>42</v>
      </c>
      <c r="AG65" s="113" t="s">
        <v>42</v>
      </c>
      <c r="AH65" s="113" t="s">
        <v>42</v>
      </c>
      <c r="AI65" s="113" t="s">
        <v>42</v>
      </c>
      <c r="AJ65" s="113" t="s">
        <v>42</v>
      </c>
      <c r="AK65" s="113" t="s">
        <v>42</v>
      </c>
      <c r="AL65" s="113" t="s">
        <v>42</v>
      </c>
      <c r="AM65" s="113" t="s">
        <v>42</v>
      </c>
      <c r="AN65" s="113" t="s">
        <v>42</v>
      </c>
      <c r="AO65" s="113" t="s">
        <v>42</v>
      </c>
      <c r="AP65" s="113" t="s">
        <v>42</v>
      </c>
      <c r="AQ65" s="113" t="s">
        <v>42</v>
      </c>
      <c r="AR65" s="113" t="s">
        <v>42</v>
      </c>
      <c r="AS65" s="113" t="s">
        <v>42</v>
      </c>
      <c r="AT65" s="113" t="s">
        <v>42</v>
      </c>
      <c r="AU65" s="113" t="s">
        <v>42</v>
      </c>
      <c r="AV65" s="113" t="s">
        <v>42</v>
      </c>
      <c r="AW65" s="113" t="s">
        <v>42</v>
      </c>
      <c r="AX65" s="113" t="s">
        <v>42</v>
      </c>
      <c r="AY65" s="107">
        <v>1320</v>
      </c>
      <c r="AZ65" s="107"/>
      <c r="BA65" s="107"/>
      <c r="BB65" s="107"/>
      <c r="BC65" s="107"/>
      <c r="BD65" s="107"/>
      <c r="BE65" s="108"/>
      <c r="BF65" s="123">
        <f t="shared" si="6"/>
        <v>0</v>
      </c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4"/>
      <c r="BT65" s="124"/>
      <c r="BU65" s="124">
        <f t="shared" si="7"/>
        <v>0</v>
      </c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>
        <f t="shared" si="8"/>
        <v>0</v>
      </c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254"/>
      <c r="CZ65" s="76">
        <v>1320</v>
      </c>
    </row>
    <row r="66" spans="1:104" s="40" customFormat="1" ht="15" customHeight="1" x14ac:dyDescent="0.2">
      <c r="A66" s="38"/>
      <c r="B66" s="39"/>
      <c r="C66" s="39"/>
      <c r="D66" s="39"/>
      <c r="E66" s="39"/>
      <c r="F66" s="39"/>
      <c r="G66" s="39"/>
      <c r="H66" s="39"/>
      <c r="I66" s="39"/>
      <c r="J66" s="41"/>
      <c r="L66" s="113" t="s">
        <v>43</v>
      </c>
      <c r="M66" s="113" t="s">
        <v>43</v>
      </c>
      <c r="N66" s="113" t="s">
        <v>43</v>
      </c>
      <c r="O66" s="113" t="s">
        <v>43</v>
      </c>
      <c r="P66" s="113" t="s">
        <v>43</v>
      </c>
      <c r="Q66" s="113" t="s">
        <v>43</v>
      </c>
      <c r="R66" s="113" t="s">
        <v>43</v>
      </c>
      <c r="S66" s="113" t="s">
        <v>43</v>
      </c>
      <c r="T66" s="113" t="s">
        <v>43</v>
      </c>
      <c r="U66" s="113" t="s">
        <v>43</v>
      </c>
      <c r="V66" s="113" t="s">
        <v>43</v>
      </c>
      <c r="W66" s="113" t="s">
        <v>43</v>
      </c>
      <c r="X66" s="113" t="s">
        <v>43</v>
      </c>
      <c r="Y66" s="113" t="s">
        <v>43</v>
      </c>
      <c r="Z66" s="113" t="s">
        <v>43</v>
      </c>
      <c r="AA66" s="113" t="s">
        <v>43</v>
      </c>
      <c r="AB66" s="113" t="s">
        <v>43</v>
      </c>
      <c r="AC66" s="113" t="s">
        <v>43</v>
      </c>
      <c r="AD66" s="113" t="s">
        <v>43</v>
      </c>
      <c r="AE66" s="113" t="s">
        <v>43</v>
      </c>
      <c r="AF66" s="113" t="s">
        <v>43</v>
      </c>
      <c r="AG66" s="113" t="s">
        <v>43</v>
      </c>
      <c r="AH66" s="113" t="s">
        <v>43</v>
      </c>
      <c r="AI66" s="113" t="s">
        <v>43</v>
      </c>
      <c r="AJ66" s="113" t="s">
        <v>43</v>
      </c>
      <c r="AK66" s="113" t="s">
        <v>43</v>
      </c>
      <c r="AL66" s="113" t="s">
        <v>43</v>
      </c>
      <c r="AM66" s="113" t="s">
        <v>43</v>
      </c>
      <c r="AN66" s="113" t="s">
        <v>43</v>
      </c>
      <c r="AO66" s="113" t="s">
        <v>43</v>
      </c>
      <c r="AP66" s="113" t="s">
        <v>43</v>
      </c>
      <c r="AQ66" s="113" t="s">
        <v>43</v>
      </c>
      <c r="AR66" s="113" t="s">
        <v>43</v>
      </c>
      <c r="AS66" s="113" t="s">
        <v>43</v>
      </c>
      <c r="AT66" s="113" t="s">
        <v>43</v>
      </c>
      <c r="AU66" s="113" t="s">
        <v>43</v>
      </c>
      <c r="AV66" s="113" t="s">
        <v>43</v>
      </c>
      <c r="AW66" s="113" t="s">
        <v>43</v>
      </c>
      <c r="AX66" s="113" t="s">
        <v>43</v>
      </c>
      <c r="AY66" s="107">
        <v>1340</v>
      </c>
      <c r="AZ66" s="107"/>
      <c r="BA66" s="107"/>
      <c r="BB66" s="107"/>
      <c r="BC66" s="107"/>
      <c r="BD66" s="107"/>
      <c r="BE66" s="108"/>
      <c r="BF66" s="123">
        <f t="shared" si="6"/>
        <v>0</v>
      </c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>
        <f t="shared" si="7"/>
        <v>0</v>
      </c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>
        <f t="shared" si="8"/>
        <v>0</v>
      </c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254"/>
      <c r="CZ66" s="76">
        <v>1340</v>
      </c>
    </row>
    <row r="67" spans="1:104" s="40" customFormat="1" ht="15" customHeight="1" x14ac:dyDescent="0.2">
      <c r="A67" s="38"/>
      <c r="B67" s="39"/>
      <c r="C67" s="39"/>
      <c r="D67" s="39"/>
      <c r="E67" s="39"/>
      <c r="F67" s="39"/>
      <c r="G67" s="39"/>
      <c r="H67" s="39"/>
      <c r="I67" s="39"/>
      <c r="J67" s="41"/>
      <c r="L67" s="113" t="s">
        <v>44</v>
      </c>
      <c r="M67" s="113" t="s">
        <v>44</v>
      </c>
      <c r="N67" s="113" t="s">
        <v>44</v>
      </c>
      <c r="O67" s="113" t="s">
        <v>44</v>
      </c>
      <c r="P67" s="113" t="s">
        <v>44</v>
      </c>
      <c r="Q67" s="113" t="s">
        <v>44</v>
      </c>
      <c r="R67" s="113" t="s">
        <v>44</v>
      </c>
      <c r="S67" s="113" t="s">
        <v>44</v>
      </c>
      <c r="T67" s="113" t="s">
        <v>44</v>
      </c>
      <c r="U67" s="113" t="s">
        <v>44</v>
      </c>
      <c r="V67" s="113" t="s">
        <v>44</v>
      </c>
      <c r="W67" s="113" t="s">
        <v>44</v>
      </c>
      <c r="X67" s="113" t="s">
        <v>44</v>
      </c>
      <c r="Y67" s="113" t="s">
        <v>44</v>
      </c>
      <c r="Z67" s="113" t="s">
        <v>44</v>
      </c>
      <c r="AA67" s="113" t="s">
        <v>44</v>
      </c>
      <c r="AB67" s="113" t="s">
        <v>44</v>
      </c>
      <c r="AC67" s="113" t="s">
        <v>44</v>
      </c>
      <c r="AD67" s="113" t="s">
        <v>44</v>
      </c>
      <c r="AE67" s="113" t="s">
        <v>44</v>
      </c>
      <c r="AF67" s="113" t="s">
        <v>44</v>
      </c>
      <c r="AG67" s="113" t="s">
        <v>44</v>
      </c>
      <c r="AH67" s="113" t="s">
        <v>44</v>
      </c>
      <c r="AI67" s="113" t="s">
        <v>44</v>
      </c>
      <c r="AJ67" s="113" t="s">
        <v>44</v>
      </c>
      <c r="AK67" s="113" t="s">
        <v>44</v>
      </c>
      <c r="AL67" s="113" t="s">
        <v>44</v>
      </c>
      <c r="AM67" s="113" t="s">
        <v>44</v>
      </c>
      <c r="AN67" s="113" t="s">
        <v>44</v>
      </c>
      <c r="AO67" s="113" t="s">
        <v>44</v>
      </c>
      <c r="AP67" s="113" t="s">
        <v>44</v>
      </c>
      <c r="AQ67" s="113" t="s">
        <v>44</v>
      </c>
      <c r="AR67" s="113" t="s">
        <v>44</v>
      </c>
      <c r="AS67" s="113" t="s">
        <v>44</v>
      </c>
      <c r="AT67" s="113" t="s">
        <v>44</v>
      </c>
      <c r="AU67" s="113" t="s">
        <v>44</v>
      </c>
      <c r="AV67" s="113" t="s">
        <v>44</v>
      </c>
      <c r="AW67" s="113" t="s">
        <v>44</v>
      </c>
      <c r="AX67" s="113" t="s">
        <v>44</v>
      </c>
      <c r="AY67" s="107">
        <v>1350</v>
      </c>
      <c r="AZ67" s="107"/>
      <c r="BA67" s="107"/>
      <c r="BB67" s="107"/>
      <c r="BC67" s="107"/>
      <c r="BD67" s="107"/>
      <c r="BE67" s="108"/>
      <c r="BF67" s="123">
        <f t="shared" si="6"/>
        <v>0</v>
      </c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4"/>
      <c r="BS67" s="124"/>
      <c r="BT67" s="124"/>
      <c r="BU67" s="124">
        <f t="shared" si="7"/>
        <v>0</v>
      </c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>
        <f t="shared" si="8"/>
        <v>0</v>
      </c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254"/>
      <c r="CZ67" s="76">
        <v>1350</v>
      </c>
    </row>
    <row r="68" spans="1:104" s="40" customFormat="1" ht="15" customHeight="1" x14ac:dyDescent="0.2">
      <c r="A68" s="38"/>
      <c r="B68" s="39"/>
      <c r="C68" s="39"/>
      <c r="D68" s="39"/>
      <c r="E68" s="39"/>
      <c r="F68" s="39"/>
      <c r="G68" s="39"/>
      <c r="H68" s="39"/>
      <c r="I68" s="39"/>
      <c r="J68" s="41"/>
      <c r="L68" s="113" t="s">
        <v>45</v>
      </c>
      <c r="M68" s="113" t="s">
        <v>45</v>
      </c>
      <c r="N68" s="113" t="s">
        <v>45</v>
      </c>
      <c r="O68" s="113" t="s">
        <v>45</v>
      </c>
      <c r="P68" s="113" t="s">
        <v>45</v>
      </c>
      <c r="Q68" s="113" t="s">
        <v>45</v>
      </c>
      <c r="R68" s="113" t="s">
        <v>45</v>
      </c>
      <c r="S68" s="113" t="s">
        <v>45</v>
      </c>
      <c r="T68" s="113" t="s">
        <v>45</v>
      </c>
      <c r="U68" s="113" t="s">
        <v>45</v>
      </c>
      <c r="V68" s="113" t="s">
        <v>45</v>
      </c>
      <c r="W68" s="113" t="s">
        <v>45</v>
      </c>
      <c r="X68" s="113" t="s">
        <v>45</v>
      </c>
      <c r="Y68" s="113" t="s">
        <v>45</v>
      </c>
      <c r="Z68" s="113" t="s">
        <v>45</v>
      </c>
      <c r="AA68" s="113" t="s">
        <v>45</v>
      </c>
      <c r="AB68" s="113" t="s">
        <v>45</v>
      </c>
      <c r="AC68" s="113" t="s">
        <v>45</v>
      </c>
      <c r="AD68" s="113" t="s">
        <v>45</v>
      </c>
      <c r="AE68" s="113" t="s">
        <v>45</v>
      </c>
      <c r="AF68" s="113" t="s">
        <v>45</v>
      </c>
      <c r="AG68" s="113" t="s">
        <v>45</v>
      </c>
      <c r="AH68" s="113" t="s">
        <v>45</v>
      </c>
      <c r="AI68" s="113" t="s">
        <v>45</v>
      </c>
      <c r="AJ68" s="113" t="s">
        <v>45</v>
      </c>
      <c r="AK68" s="113" t="s">
        <v>45</v>
      </c>
      <c r="AL68" s="113" t="s">
        <v>45</v>
      </c>
      <c r="AM68" s="113" t="s">
        <v>45</v>
      </c>
      <c r="AN68" s="113" t="s">
        <v>45</v>
      </c>
      <c r="AO68" s="113" t="s">
        <v>45</v>
      </c>
      <c r="AP68" s="113" t="s">
        <v>45</v>
      </c>
      <c r="AQ68" s="113" t="s">
        <v>45</v>
      </c>
      <c r="AR68" s="113" t="s">
        <v>45</v>
      </c>
      <c r="AS68" s="113" t="s">
        <v>45</v>
      </c>
      <c r="AT68" s="113" t="s">
        <v>45</v>
      </c>
      <c r="AU68" s="113" t="s">
        <v>45</v>
      </c>
      <c r="AV68" s="113" t="s">
        <v>45</v>
      </c>
      <c r="AW68" s="113" t="s">
        <v>45</v>
      </c>
      <c r="AX68" s="113" t="s">
        <v>45</v>
      </c>
      <c r="AY68" s="107">
        <v>1360</v>
      </c>
      <c r="AZ68" s="107"/>
      <c r="BA68" s="107"/>
      <c r="BB68" s="107"/>
      <c r="BC68" s="107"/>
      <c r="BD68" s="107"/>
      <c r="BE68" s="108"/>
      <c r="BF68" s="123">
        <f t="shared" si="6"/>
        <v>0</v>
      </c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4"/>
      <c r="BS68" s="124"/>
      <c r="BT68" s="124"/>
      <c r="BU68" s="124">
        <f t="shared" si="7"/>
        <v>0</v>
      </c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>
        <f t="shared" si="8"/>
        <v>0</v>
      </c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254"/>
      <c r="CZ68" s="77">
        <v>1360</v>
      </c>
    </row>
    <row r="69" spans="1:104" s="40" customFormat="1" ht="30" customHeight="1" thickBot="1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41"/>
      <c r="L69" s="112" t="s">
        <v>110</v>
      </c>
      <c r="M69" s="113" t="s">
        <v>46</v>
      </c>
      <c r="N69" s="113" t="s">
        <v>46</v>
      </c>
      <c r="O69" s="113" t="s">
        <v>46</v>
      </c>
      <c r="P69" s="113" t="s">
        <v>46</v>
      </c>
      <c r="Q69" s="113" t="s">
        <v>46</v>
      </c>
      <c r="R69" s="113" t="s">
        <v>46</v>
      </c>
      <c r="S69" s="113" t="s">
        <v>46</v>
      </c>
      <c r="T69" s="113" t="s">
        <v>46</v>
      </c>
      <c r="U69" s="113" t="s">
        <v>46</v>
      </c>
      <c r="V69" s="113" t="s">
        <v>46</v>
      </c>
      <c r="W69" s="113" t="s">
        <v>46</v>
      </c>
      <c r="X69" s="113" t="s">
        <v>46</v>
      </c>
      <c r="Y69" s="113" t="s">
        <v>46</v>
      </c>
      <c r="Z69" s="113" t="s">
        <v>46</v>
      </c>
      <c r="AA69" s="113" t="s">
        <v>46</v>
      </c>
      <c r="AB69" s="113" t="s">
        <v>46</v>
      </c>
      <c r="AC69" s="113" t="s">
        <v>46</v>
      </c>
      <c r="AD69" s="113" t="s">
        <v>46</v>
      </c>
      <c r="AE69" s="113" t="s">
        <v>46</v>
      </c>
      <c r="AF69" s="113" t="s">
        <v>46</v>
      </c>
      <c r="AG69" s="113" t="s">
        <v>46</v>
      </c>
      <c r="AH69" s="113" t="s">
        <v>46</v>
      </c>
      <c r="AI69" s="113" t="s">
        <v>46</v>
      </c>
      <c r="AJ69" s="113" t="s">
        <v>46</v>
      </c>
      <c r="AK69" s="113" t="s">
        <v>46</v>
      </c>
      <c r="AL69" s="113" t="s">
        <v>46</v>
      </c>
      <c r="AM69" s="113" t="s">
        <v>46</v>
      </c>
      <c r="AN69" s="113" t="s">
        <v>46</v>
      </c>
      <c r="AO69" s="113" t="s">
        <v>46</v>
      </c>
      <c r="AP69" s="113" t="s">
        <v>46</v>
      </c>
      <c r="AQ69" s="113" t="s">
        <v>46</v>
      </c>
      <c r="AR69" s="113" t="s">
        <v>46</v>
      </c>
      <c r="AS69" s="113" t="s">
        <v>46</v>
      </c>
      <c r="AT69" s="113" t="s">
        <v>46</v>
      </c>
      <c r="AU69" s="113" t="s">
        <v>46</v>
      </c>
      <c r="AV69" s="113" t="s">
        <v>46</v>
      </c>
      <c r="AW69" s="113" t="s">
        <v>46</v>
      </c>
      <c r="AX69" s="113" t="s">
        <v>46</v>
      </c>
      <c r="AY69" s="236">
        <v>1370</v>
      </c>
      <c r="AZ69" s="236"/>
      <c r="BA69" s="236"/>
      <c r="BB69" s="236"/>
      <c r="BC69" s="236"/>
      <c r="BD69" s="236"/>
      <c r="BE69" s="237"/>
      <c r="BF69" s="258">
        <f t="shared" si="6"/>
        <v>10</v>
      </c>
      <c r="BG69" s="259"/>
      <c r="BH69" s="259"/>
      <c r="BI69" s="259"/>
      <c r="BJ69" s="259"/>
      <c r="BK69" s="259"/>
      <c r="BL69" s="259"/>
      <c r="BM69" s="259"/>
      <c r="BN69" s="259"/>
      <c r="BO69" s="259"/>
      <c r="BP69" s="259"/>
      <c r="BQ69" s="259"/>
      <c r="BR69" s="259"/>
      <c r="BS69" s="259"/>
      <c r="BT69" s="259"/>
      <c r="BU69" s="259">
        <f t="shared" si="7"/>
        <v>0</v>
      </c>
      <c r="BV69" s="259"/>
      <c r="BW69" s="259"/>
      <c r="BX69" s="259"/>
      <c r="BY69" s="259"/>
      <c r="BZ69" s="259"/>
      <c r="CA69" s="259"/>
      <c r="CB69" s="259"/>
      <c r="CC69" s="259"/>
      <c r="CD69" s="259"/>
      <c r="CE69" s="259"/>
      <c r="CF69" s="259"/>
      <c r="CG69" s="259"/>
      <c r="CH69" s="259"/>
      <c r="CI69" s="259"/>
      <c r="CJ69" s="259">
        <f t="shared" si="8"/>
        <v>0</v>
      </c>
      <c r="CK69" s="259"/>
      <c r="CL69" s="259"/>
      <c r="CM69" s="259"/>
      <c r="CN69" s="259"/>
      <c r="CO69" s="259"/>
      <c r="CP69" s="259"/>
      <c r="CQ69" s="259"/>
      <c r="CR69" s="259"/>
      <c r="CS69" s="259"/>
      <c r="CT69" s="259"/>
      <c r="CU69" s="259"/>
      <c r="CV69" s="259"/>
      <c r="CW69" s="259"/>
      <c r="CX69" s="260"/>
      <c r="CZ69" s="77">
        <v>1370</v>
      </c>
    </row>
    <row r="70" spans="1:104" s="20" customFormat="1" ht="15" customHeight="1" thickBot="1" x14ac:dyDescent="0.25">
      <c r="A70" s="51"/>
      <c r="B70" s="52"/>
      <c r="C70" s="52"/>
      <c r="D70" s="52"/>
      <c r="E70" s="52"/>
      <c r="F70" s="52"/>
      <c r="G70" s="52"/>
      <c r="H70" s="52"/>
      <c r="I70" s="52"/>
      <c r="J70" s="53"/>
      <c r="K70" s="61"/>
      <c r="L70" s="109" t="s">
        <v>47</v>
      </c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10">
        <v>1300</v>
      </c>
      <c r="AZ70" s="110"/>
      <c r="BA70" s="110"/>
      <c r="BB70" s="110"/>
      <c r="BC70" s="110"/>
      <c r="BD70" s="110"/>
      <c r="BE70" s="111"/>
      <c r="BF70" s="117">
        <f>SUM(BF64:BT69)</f>
        <v>10</v>
      </c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>
        <f>SUM(BU64:CI69)</f>
        <v>0</v>
      </c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>
        <f>SUM(CJ64:CX69)</f>
        <v>0</v>
      </c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41"/>
      <c r="CY70" s="98"/>
      <c r="CZ70" s="99"/>
    </row>
    <row r="71" spans="1:104" s="40" customFormat="1" ht="15" customHeight="1" x14ac:dyDescent="0.2">
      <c r="A71" s="45"/>
      <c r="B71" s="46"/>
      <c r="C71" s="46"/>
      <c r="D71" s="46"/>
      <c r="E71" s="46"/>
      <c r="F71" s="46"/>
      <c r="G71" s="46"/>
      <c r="H71" s="46"/>
      <c r="I71" s="46"/>
      <c r="J71" s="47"/>
      <c r="K71" s="119" t="s">
        <v>48</v>
      </c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47"/>
      <c r="AZ71" s="147"/>
      <c r="BA71" s="147"/>
      <c r="BB71" s="147"/>
      <c r="BC71" s="147"/>
      <c r="BD71" s="147"/>
      <c r="BE71" s="148"/>
      <c r="BF71" s="168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257"/>
      <c r="CZ71" s="77"/>
    </row>
    <row r="72" spans="1:104" s="40" customFormat="1" ht="15" customHeight="1" x14ac:dyDescent="0.2">
      <c r="A72" s="48"/>
      <c r="B72" s="49"/>
      <c r="C72" s="49"/>
      <c r="D72" s="49"/>
      <c r="E72" s="49"/>
      <c r="F72" s="49"/>
      <c r="G72" s="49"/>
      <c r="H72" s="49"/>
      <c r="I72" s="49"/>
      <c r="J72" s="50"/>
      <c r="L72" s="113" t="s">
        <v>49</v>
      </c>
      <c r="M72" s="113" t="s">
        <v>49</v>
      </c>
      <c r="N72" s="113" t="s">
        <v>49</v>
      </c>
      <c r="O72" s="113" t="s">
        <v>49</v>
      </c>
      <c r="P72" s="113" t="s">
        <v>49</v>
      </c>
      <c r="Q72" s="113" t="s">
        <v>49</v>
      </c>
      <c r="R72" s="113" t="s">
        <v>49</v>
      </c>
      <c r="S72" s="113" t="s">
        <v>49</v>
      </c>
      <c r="T72" s="113" t="s">
        <v>49</v>
      </c>
      <c r="U72" s="113" t="s">
        <v>49</v>
      </c>
      <c r="V72" s="113" t="s">
        <v>49</v>
      </c>
      <c r="W72" s="113" t="s">
        <v>49</v>
      </c>
      <c r="X72" s="113" t="s">
        <v>49</v>
      </c>
      <c r="Y72" s="113" t="s">
        <v>49</v>
      </c>
      <c r="Z72" s="113" t="s">
        <v>49</v>
      </c>
      <c r="AA72" s="113" t="s">
        <v>49</v>
      </c>
      <c r="AB72" s="113" t="s">
        <v>49</v>
      </c>
      <c r="AC72" s="113" t="s">
        <v>49</v>
      </c>
      <c r="AD72" s="113" t="s">
        <v>49</v>
      </c>
      <c r="AE72" s="113" t="s">
        <v>49</v>
      </c>
      <c r="AF72" s="113" t="s">
        <v>49</v>
      </c>
      <c r="AG72" s="113" t="s">
        <v>49</v>
      </c>
      <c r="AH72" s="113" t="s">
        <v>49</v>
      </c>
      <c r="AI72" s="113" t="s">
        <v>49</v>
      </c>
      <c r="AJ72" s="113" t="s">
        <v>49</v>
      </c>
      <c r="AK72" s="113" t="s">
        <v>49</v>
      </c>
      <c r="AL72" s="113" t="s">
        <v>49</v>
      </c>
      <c r="AM72" s="113" t="s">
        <v>49</v>
      </c>
      <c r="AN72" s="113" t="s">
        <v>49</v>
      </c>
      <c r="AO72" s="113" t="s">
        <v>49</v>
      </c>
      <c r="AP72" s="113" t="s">
        <v>49</v>
      </c>
      <c r="AQ72" s="113" t="s">
        <v>49</v>
      </c>
      <c r="AR72" s="113" t="s">
        <v>49</v>
      </c>
      <c r="AS72" s="113" t="s">
        <v>49</v>
      </c>
      <c r="AT72" s="113" t="s">
        <v>49</v>
      </c>
      <c r="AU72" s="113" t="s">
        <v>49</v>
      </c>
      <c r="AV72" s="113" t="s">
        <v>49</v>
      </c>
      <c r="AW72" s="113" t="s">
        <v>49</v>
      </c>
      <c r="AX72" s="113" t="s">
        <v>49</v>
      </c>
      <c r="AY72" s="107">
        <v>1410</v>
      </c>
      <c r="AZ72" s="107"/>
      <c r="BA72" s="107"/>
      <c r="BB72" s="107"/>
      <c r="BC72" s="107"/>
      <c r="BD72" s="107"/>
      <c r="BE72" s="108"/>
      <c r="BF72" s="145">
        <f>VLOOKUP(CZ72,TabAll,7,FALSE)</f>
        <v>0</v>
      </c>
      <c r="BG72" s="146"/>
      <c r="BH72" s="146"/>
      <c r="BI72" s="146"/>
      <c r="BJ72" s="146"/>
      <c r="BK72" s="146"/>
      <c r="BL72" s="146"/>
      <c r="BM72" s="146"/>
      <c r="BN72" s="146"/>
      <c r="BO72" s="146"/>
      <c r="BP72" s="146"/>
      <c r="BQ72" s="146"/>
      <c r="BR72" s="146"/>
      <c r="BS72" s="146"/>
      <c r="BT72" s="146"/>
      <c r="BU72" s="146">
        <f>VLOOKUP(CZ72,TabAll,8,FALSE)</f>
        <v>0</v>
      </c>
      <c r="BV72" s="146"/>
      <c r="BW72" s="146"/>
      <c r="BX72" s="146"/>
      <c r="BY72" s="146"/>
      <c r="BZ72" s="146"/>
      <c r="CA72" s="146"/>
      <c r="CB72" s="146"/>
      <c r="CC72" s="146"/>
      <c r="CD72" s="146"/>
      <c r="CE72" s="146"/>
      <c r="CF72" s="146"/>
      <c r="CG72" s="146"/>
      <c r="CH72" s="146"/>
      <c r="CI72" s="146"/>
      <c r="CJ72" s="146">
        <f>VLOOKUP(CZ72,TabAll,9,FALSE)</f>
        <v>0</v>
      </c>
      <c r="CK72" s="146"/>
      <c r="CL72" s="146"/>
      <c r="CM72" s="146"/>
      <c r="CN72" s="146"/>
      <c r="CO72" s="146"/>
      <c r="CP72" s="146"/>
      <c r="CQ72" s="146"/>
      <c r="CR72" s="146"/>
      <c r="CS72" s="146"/>
      <c r="CT72" s="146"/>
      <c r="CU72" s="146"/>
      <c r="CV72" s="146"/>
      <c r="CW72" s="146"/>
      <c r="CX72" s="256"/>
      <c r="CZ72" s="76">
        <v>1410</v>
      </c>
    </row>
    <row r="73" spans="1:104" s="40" customFormat="1" ht="12" x14ac:dyDescent="0.2">
      <c r="A73" s="38"/>
      <c r="B73" s="39"/>
      <c r="C73" s="39"/>
      <c r="D73" s="39"/>
      <c r="E73" s="39"/>
      <c r="F73" s="39"/>
      <c r="G73" s="39"/>
      <c r="H73" s="39"/>
      <c r="I73" s="39"/>
      <c r="J73" s="41"/>
      <c r="L73" s="112" t="s">
        <v>50</v>
      </c>
      <c r="M73" s="113" t="s">
        <v>50</v>
      </c>
      <c r="N73" s="113" t="s">
        <v>50</v>
      </c>
      <c r="O73" s="113" t="s">
        <v>50</v>
      </c>
      <c r="P73" s="113" t="s">
        <v>50</v>
      </c>
      <c r="Q73" s="113" t="s">
        <v>50</v>
      </c>
      <c r="R73" s="113" t="s">
        <v>50</v>
      </c>
      <c r="S73" s="113" t="s">
        <v>50</v>
      </c>
      <c r="T73" s="113" t="s">
        <v>50</v>
      </c>
      <c r="U73" s="113" t="s">
        <v>50</v>
      </c>
      <c r="V73" s="113" t="s">
        <v>50</v>
      </c>
      <c r="W73" s="113" t="s">
        <v>50</v>
      </c>
      <c r="X73" s="113" t="s">
        <v>50</v>
      </c>
      <c r="Y73" s="113" t="s">
        <v>50</v>
      </c>
      <c r="Z73" s="113" t="s">
        <v>50</v>
      </c>
      <c r="AA73" s="113" t="s">
        <v>50</v>
      </c>
      <c r="AB73" s="113" t="s">
        <v>50</v>
      </c>
      <c r="AC73" s="113" t="s">
        <v>50</v>
      </c>
      <c r="AD73" s="113" t="s">
        <v>50</v>
      </c>
      <c r="AE73" s="113" t="s">
        <v>50</v>
      </c>
      <c r="AF73" s="113" t="s">
        <v>50</v>
      </c>
      <c r="AG73" s="113" t="s">
        <v>50</v>
      </c>
      <c r="AH73" s="113" t="s">
        <v>50</v>
      </c>
      <c r="AI73" s="113" t="s">
        <v>50</v>
      </c>
      <c r="AJ73" s="113" t="s">
        <v>50</v>
      </c>
      <c r="AK73" s="113" t="s">
        <v>50</v>
      </c>
      <c r="AL73" s="113" t="s">
        <v>50</v>
      </c>
      <c r="AM73" s="113" t="s">
        <v>50</v>
      </c>
      <c r="AN73" s="113" t="s">
        <v>50</v>
      </c>
      <c r="AO73" s="113" t="s">
        <v>50</v>
      </c>
      <c r="AP73" s="113" t="s">
        <v>50</v>
      </c>
      <c r="AQ73" s="113" t="s">
        <v>50</v>
      </c>
      <c r="AR73" s="113" t="s">
        <v>50</v>
      </c>
      <c r="AS73" s="113" t="s">
        <v>50</v>
      </c>
      <c r="AT73" s="113" t="s">
        <v>50</v>
      </c>
      <c r="AU73" s="113" t="s">
        <v>50</v>
      </c>
      <c r="AV73" s="113" t="s">
        <v>50</v>
      </c>
      <c r="AW73" s="113" t="s">
        <v>50</v>
      </c>
      <c r="AX73" s="113" t="s">
        <v>50</v>
      </c>
      <c r="AY73" s="107">
        <v>1420</v>
      </c>
      <c r="AZ73" s="107"/>
      <c r="BA73" s="107"/>
      <c r="BB73" s="107"/>
      <c r="BC73" s="107"/>
      <c r="BD73" s="107"/>
      <c r="BE73" s="108"/>
      <c r="BF73" s="123">
        <f>VLOOKUP(CZ73,TabAll,7,FALSE)</f>
        <v>0</v>
      </c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4"/>
      <c r="BS73" s="124"/>
      <c r="BT73" s="124"/>
      <c r="BU73" s="124">
        <f>VLOOKUP(CZ73,TabAll,8,FALSE)</f>
        <v>0</v>
      </c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>
        <f>VLOOKUP(CZ73,TabAll,9,FALSE)</f>
        <v>0</v>
      </c>
      <c r="CK73" s="124"/>
      <c r="CL73" s="124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254"/>
      <c r="CZ73" s="76">
        <v>1420</v>
      </c>
    </row>
    <row r="74" spans="1:104" s="40" customFormat="1" ht="15" customHeight="1" x14ac:dyDescent="0.2">
      <c r="A74" s="38"/>
      <c r="B74" s="39"/>
      <c r="C74" s="39"/>
      <c r="D74" s="39"/>
      <c r="E74" s="39"/>
      <c r="F74" s="39"/>
      <c r="G74" s="39"/>
      <c r="H74" s="39"/>
      <c r="I74" s="39"/>
      <c r="J74" s="41"/>
      <c r="L74" s="264" t="s">
        <v>124</v>
      </c>
      <c r="M74" s="264"/>
      <c r="N74" s="264"/>
      <c r="O74" s="264"/>
      <c r="P74" s="264"/>
      <c r="Q74" s="264"/>
      <c r="R74" s="264"/>
      <c r="S74" s="264"/>
      <c r="T74" s="264"/>
      <c r="U74" s="264"/>
      <c r="V74" s="264"/>
      <c r="W74" s="264"/>
      <c r="X74" s="264"/>
      <c r="Y74" s="264"/>
      <c r="Z74" s="264"/>
      <c r="AA74" s="264"/>
      <c r="AB74" s="264"/>
      <c r="AC74" s="264"/>
      <c r="AD74" s="264"/>
      <c r="AE74" s="264"/>
      <c r="AF74" s="264"/>
      <c r="AG74" s="264"/>
      <c r="AH74" s="264"/>
      <c r="AI74" s="264"/>
      <c r="AJ74" s="264"/>
      <c r="AK74" s="264"/>
      <c r="AL74" s="264"/>
      <c r="AM74" s="264"/>
      <c r="AN74" s="264"/>
      <c r="AO74" s="264"/>
      <c r="AP74" s="264"/>
      <c r="AQ74" s="264"/>
      <c r="AR74" s="264"/>
      <c r="AS74" s="264"/>
      <c r="AT74" s="264"/>
      <c r="AU74" s="264"/>
      <c r="AV74" s="264"/>
      <c r="AW74" s="264"/>
      <c r="AX74" s="264"/>
      <c r="AY74" s="107">
        <v>1430</v>
      </c>
      <c r="AZ74" s="107"/>
      <c r="BA74" s="107"/>
      <c r="BB74" s="107"/>
      <c r="BC74" s="107"/>
      <c r="BD74" s="107"/>
      <c r="BE74" s="108"/>
      <c r="BF74" s="123">
        <f>VLOOKUP(CZ74,TabAll,7,FALSE)</f>
        <v>0</v>
      </c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4"/>
      <c r="BS74" s="124"/>
      <c r="BT74" s="124"/>
      <c r="BU74" s="124">
        <f>VLOOKUP(CZ74,TabAll,8,FALSE)</f>
        <v>0</v>
      </c>
      <c r="BV74" s="124"/>
      <c r="BW74" s="124"/>
      <c r="BX74" s="124"/>
      <c r="BY74" s="124"/>
      <c r="BZ74" s="124"/>
      <c r="CA74" s="124"/>
      <c r="CB74" s="124"/>
      <c r="CC74" s="124"/>
      <c r="CD74" s="124"/>
      <c r="CE74" s="124"/>
      <c r="CF74" s="124"/>
      <c r="CG74" s="124"/>
      <c r="CH74" s="124"/>
      <c r="CI74" s="124"/>
      <c r="CJ74" s="124">
        <f>VLOOKUP(CZ74,TabAll,9,FALSE)</f>
        <v>0</v>
      </c>
      <c r="CK74" s="124"/>
      <c r="CL74" s="124"/>
      <c r="CM74" s="124"/>
      <c r="CN74" s="124"/>
      <c r="CO74" s="124"/>
      <c r="CP74" s="124"/>
      <c r="CQ74" s="124"/>
      <c r="CR74" s="124"/>
      <c r="CS74" s="124"/>
      <c r="CT74" s="124"/>
      <c r="CU74" s="124"/>
      <c r="CV74" s="124"/>
      <c r="CW74" s="124"/>
      <c r="CX74" s="254"/>
      <c r="CZ74" s="76">
        <v>1430</v>
      </c>
    </row>
    <row r="75" spans="1:104" s="40" customFormat="1" ht="15" customHeight="1" thickBot="1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41"/>
      <c r="L75" s="253" t="s">
        <v>51</v>
      </c>
      <c r="M75" s="253"/>
      <c r="N75" s="253"/>
      <c r="O75" s="253"/>
      <c r="P75" s="253"/>
      <c r="Q75" s="253"/>
      <c r="R75" s="253"/>
      <c r="S75" s="253"/>
      <c r="T75" s="253"/>
      <c r="U75" s="253"/>
      <c r="V75" s="253"/>
      <c r="W75" s="253"/>
      <c r="X75" s="253"/>
      <c r="Y75" s="253"/>
      <c r="Z75" s="253"/>
      <c r="AA75" s="253"/>
      <c r="AB75" s="253"/>
      <c r="AC75" s="253"/>
      <c r="AD75" s="253"/>
      <c r="AE75" s="253"/>
      <c r="AF75" s="253"/>
      <c r="AG75" s="253"/>
      <c r="AH75" s="253"/>
      <c r="AI75" s="253"/>
      <c r="AJ75" s="253"/>
      <c r="AK75" s="253"/>
      <c r="AL75" s="253"/>
      <c r="AM75" s="253"/>
      <c r="AN75" s="253"/>
      <c r="AO75" s="253"/>
      <c r="AP75" s="253"/>
      <c r="AQ75" s="253"/>
      <c r="AR75" s="253"/>
      <c r="AS75" s="253"/>
      <c r="AT75" s="253"/>
      <c r="AU75" s="253"/>
      <c r="AV75" s="253"/>
      <c r="AW75" s="253"/>
      <c r="AX75" s="253"/>
      <c r="AY75" s="236">
        <v>1450</v>
      </c>
      <c r="AZ75" s="236"/>
      <c r="BA75" s="236"/>
      <c r="BB75" s="236"/>
      <c r="BC75" s="236"/>
      <c r="BD75" s="236"/>
      <c r="BE75" s="237"/>
      <c r="BF75" s="258">
        <f>VLOOKUP(CZ75,TabAll,7,FALSE)</f>
        <v>0</v>
      </c>
      <c r="BG75" s="259"/>
      <c r="BH75" s="259"/>
      <c r="BI75" s="259"/>
      <c r="BJ75" s="259"/>
      <c r="BK75" s="259"/>
      <c r="BL75" s="259"/>
      <c r="BM75" s="259"/>
      <c r="BN75" s="259"/>
      <c r="BO75" s="259"/>
      <c r="BP75" s="259"/>
      <c r="BQ75" s="259"/>
      <c r="BR75" s="259"/>
      <c r="BS75" s="259"/>
      <c r="BT75" s="259"/>
      <c r="BU75" s="259">
        <f>VLOOKUP(CZ75,TabAll,8,FALSE)</f>
        <v>0</v>
      </c>
      <c r="BV75" s="259"/>
      <c r="BW75" s="259"/>
      <c r="BX75" s="259"/>
      <c r="BY75" s="259"/>
      <c r="BZ75" s="259"/>
      <c r="CA75" s="259"/>
      <c r="CB75" s="259"/>
      <c r="CC75" s="259"/>
      <c r="CD75" s="259"/>
      <c r="CE75" s="259"/>
      <c r="CF75" s="259"/>
      <c r="CG75" s="259"/>
      <c r="CH75" s="259"/>
      <c r="CI75" s="259"/>
      <c r="CJ75" s="259">
        <f>VLOOKUP(CZ75,TabAll,9,FALSE)</f>
        <v>0</v>
      </c>
      <c r="CK75" s="259"/>
      <c r="CL75" s="259"/>
      <c r="CM75" s="259"/>
      <c r="CN75" s="259"/>
      <c r="CO75" s="259"/>
      <c r="CP75" s="259"/>
      <c r="CQ75" s="259"/>
      <c r="CR75" s="259"/>
      <c r="CS75" s="259"/>
      <c r="CT75" s="259"/>
      <c r="CU75" s="259"/>
      <c r="CV75" s="259"/>
      <c r="CW75" s="259"/>
      <c r="CX75" s="260"/>
      <c r="CZ75" s="76">
        <v>1450</v>
      </c>
    </row>
    <row r="76" spans="1:104" s="20" customFormat="1" ht="15" customHeight="1" thickBot="1" x14ac:dyDescent="0.25">
      <c r="A76" s="51"/>
      <c r="B76" s="52"/>
      <c r="C76" s="52"/>
      <c r="D76" s="52"/>
      <c r="E76" s="52"/>
      <c r="F76" s="52"/>
      <c r="G76" s="52"/>
      <c r="H76" s="52"/>
      <c r="I76" s="52"/>
      <c r="J76" s="53"/>
      <c r="K76" s="61"/>
      <c r="L76" s="109" t="s">
        <v>52</v>
      </c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10">
        <v>1400</v>
      </c>
      <c r="AZ76" s="110"/>
      <c r="BA76" s="110"/>
      <c r="BB76" s="110"/>
      <c r="BC76" s="110"/>
      <c r="BD76" s="110"/>
      <c r="BE76" s="111"/>
      <c r="BF76" s="117">
        <f>SUM(BF72:BT75)</f>
        <v>0</v>
      </c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>
        <f>SUM(BU72:CI75)</f>
        <v>0</v>
      </c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>
        <f>SUM(CJ72:CX75)</f>
        <v>0</v>
      </c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41"/>
      <c r="CY76" s="98"/>
      <c r="CZ76" s="99"/>
    </row>
    <row r="77" spans="1:104" s="2" customFormat="1" ht="15" customHeight="1" x14ac:dyDescent="0.2">
      <c r="A77" s="21"/>
      <c r="B77" s="62"/>
      <c r="C77" s="62"/>
      <c r="D77" s="62"/>
      <c r="E77" s="62"/>
      <c r="F77" s="62"/>
      <c r="G77" s="62"/>
      <c r="H77" s="62"/>
      <c r="I77" s="62"/>
      <c r="J77" s="63"/>
      <c r="K77" s="172" t="s">
        <v>53</v>
      </c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47"/>
      <c r="AZ77" s="147"/>
      <c r="BA77" s="147"/>
      <c r="BB77" s="147"/>
      <c r="BC77" s="147"/>
      <c r="BD77" s="147"/>
      <c r="BE77" s="148"/>
      <c r="BF77" s="149"/>
      <c r="BG77" s="150"/>
      <c r="BH77" s="150"/>
      <c r="BI77" s="150"/>
      <c r="BJ77" s="150"/>
      <c r="BK77" s="150"/>
      <c r="BL77" s="150"/>
      <c r="BM77" s="150"/>
      <c r="BN77" s="150"/>
      <c r="BO77" s="150"/>
      <c r="BP77" s="150"/>
      <c r="BQ77" s="150"/>
      <c r="BR77" s="150"/>
      <c r="BS77" s="150"/>
      <c r="BT77" s="151"/>
      <c r="BU77" s="261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1"/>
      <c r="CJ77" s="261"/>
      <c r="CK77" s="150"/>
      <c r="CL77" s="150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262"/>
      <c r="CY77" s="40"/>
      <c r="CZ77" s="77"/>
    </row>
    <row r="78" spans="1:104" s="40" customFormat="1" ht="12" x14ac:dyDescent="0.2">
      <c r="A78" s="38"/>
      <c r="B78" s="39"/>
      <c r="C78" s="39"/>
      <c r="D78" s="39"/>
      <c r="E78" s="39"/>
      <c r="F78" s="39"/>
      <c r="G78" s="39"/>
      <c r="H78" s="39"/>
      <c r="I78" s="39"/>
      <c r="J78" s="41"/>
      <c r="L78" s="112" t="s">
        <v>49</v>
      </c>
      <c r="M78" s="113" t="s">
        <v>49</v>
      </c>
      <c r="N78" s="113" t="s">
        <v>49</v>
      </c>
      <c r="O78" s="113" t="s">
        <v>49</v>
      </c>
      <c r="P78" s="113" t="s">
        <v>49</v>
      </c>
      <c r="Q78" s="113" t="s">
        <v>49</v>
      </c>
      <c r="R78" s="113" t="s">
        <v>49</v>
      </c>
      <c r="S78" s="113" t="s">
        <v>49</v>
      </c>
      <c r="T78" s="113" t="s">
        <v>49</v>
      </c>
      <c r="U78" s="113" t="s">
        <v>49</v>
      </c>
      <c r="V78" s="113" t="s">
        <v>49</v>
      </c>
      <c r="W78" s="113" t="s">
        <v>49</v>
      </c>
      <c r="X78" s="113" t="s">
        <v>49</v>
      </c>
      <c r="Y78" s="113" t="s">
        <v>49</v>
      </c>
      <c r="Z78" s="113" t="s">
        <v>49</v>
      </c>
      <c r="AA78" s="113" t="s">
        <v>49</v>
      </c>
      <c r="AB78" s="113" t="s">
        <v>49</v>
      </c>
      <c r="AC78" s="113" t="s">
        <v>49</v>
      </c>
      <c r="AD78" s="113" t="s">
        <v>49</v>
      </c>
      <c r="AE78" s="113" t="s">
        <v>49</v>
      </c>
      <c r="AF78" s="113" t="s">
        <v>49</v>
      </c>
      <c r="AG78" s="113" t="s">
        <v>49</v>
      </c>
      <c r="AH78" s="113" t="s">
        <v>49</v>
      </c>
      <c r="AI78" s="113" t="s">
        <v>49</v>
      </c>
      <c r="AJ78" s="113" t="s">
        <v>49</v>
      </c>
      <c r="AK78" s="113" t="s">
        <v>49</v>
      </c>
      <c r="AL78" s="113" t="s">
        <v>49</v>
      </c>
      <c r="AM78" s="113" t="s">
        <v>49</v>
      </c>
      <c r="AN78" s="113" t="s">
        <v>49</v>
      </c>
      <c r="AO78" s="113" t="s">
        <v>49</v>
      </c>
      <c r="AP78" s="113" t="s">
        <v>49</v>
      </c>
      <c r="AQ78" s="113" t="s">
        <v>49</v>
      </c>
      <c r="AR78" s="113" t="s">
        <v>49</v>
      </c>
      <c r="AS78" s="113" t="s">
        <v>49</v>
      </c>
      <c r="AT78" s="113" t="s">
        <v>49</v>
      </c>
      <c r="AU78" s="113" t="s">
        <v>49</v>
      </c>
      <c r="AV78" s="113" t="s">
        <v>49</v>
      </c>
      <c r="AW78" s="113" t="s">
        <v>49</v>
      </c>
      <c r="AX78" s="113" t="s">
        <v>49</v>
      </c>
      <c r="AY78" s="107">
        <v>1510</v>
      </c>
      <c r="AZ78" s="107"/>
      <c r="BA78" s="107"/>
      <c r="BB78" s="107"/>
      <c r="BC78" s="107"/>
      <c r="BD78" s="107"/>
      <c r="BE78" s="108"/>
      <c r="BF78" s="145">
        <f>VLOOKUP(CZ78,TabAll,7,FALSE)</f>
        <v>0</v>
      </c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>
        <f>VLOOKUP(CZ78,TabAll,8,FALSE)</f>
        <v>0</v>
      </c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>
        <f>VLOOKUP(CZ78,TabAll,9,FALSE)</f>
        <v>0</v>
      </c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256"/>
      <c r="CZ78" s="77">
        <v>1510</v>
      </c>
    </row>
    <row r="79" spans="1:104" s="40" customFormat="1" ht="15" customHeight="1" x14ac:dyDescent="0.2">
      <c r="A79" s="38"/>
      <c r="B79" s="39"/>
      <c r="C79" s="39"/>
      <c r="D79" s="39"/>
      <c r="E79" s="39"/>
      <c r="F79" s="39"/>
      <c r="G79" s="39"/>
      <c r="H79" s="39"/>
      <c r="I79" s="39"/>
      <c r="J79" s="41"/>
      <c r="L79" s="113" t="s">
        <v>54</v>
      </c>
      <c r="M79" s="113" t="s">
        <v>54</v>
      </c>
      <c r="N79" s="113" t="s">
        <v>54</v>
      </c>
      <c r="O79" s="113" t="s">
        <v>54</v>
      </c>
      <c r="P79" s="113" t="s">
        <v>54</v>
      </c>
      <c r="Q79" s="113" t="s">
        <v>54</v>
      </c>
      <c r="R79" s="113" t="s">
        <v>54</v>
      </c>
      <c r="S79" s="113" t="s">
        <v>54</v>
      </c>
      <c r="T79" s="113" t="s">
        <v>54</v>
      </c>
      <c r="U79" s="113" t="s">
        <v>54</v>
      </c>
      <c r="V79" s="113" t="s">
        <v>54</v>
      </c>
      <c r="W79" s="113" t="s">
        <v>54</v>
      </c>
      <c r="X79" s="113" t="s">
        <v>54</v>
      </c>
      <c r="Y79" s="113" t="s">
        <v>54</v>
      </c>
      <c r="Z79" s="113" t="s">
        <v>54</v>
      </c>
      <c r="AA79" s="113" t="s">
        <v>54</v>
      </c>
      <c r="AB79" s="113" t="s">
        <v>54</v>
      </c>
      <c r="AC79" s="113" t="s">
        <v>54</v>
      </c>
      <c r="AD79" s="113" t="s">
        <v>54</v>
      </c>
      <c r="AE79" s="113" t="s">
        <v>54</v>
      </c>
      <c r="AF79" s="113" t="s">
        <v>54</v>
      </c>
      <c r="AG79" s="113" t="s">
        <v>54</v>
      </c>
      <c r="AH79" s="113" t="s">
        <v>54</v>
      </c>
      <c r="AI79" s="113" t="s">
        <v>54</v>
      </c>
      <c r="AJ79" s="113" t="s">
        <v>54</v>
      </c>
      <c r="AK79" s="113" t="s">
        <v>54</v>
      </c>
      <c r="AL79" s="113" t="s">
        <v>54</v>
      </c>
      <c r="AM79" s="113" t="s">
        <v>54</v>
      </c>
      <c r="AN79" s="113" t="s">
        <v>54</v>
      </c>
      <c r="AO79" s="113" t="s">
        <v>54</v>
      </c>
      <c r="AP79" s="113" t="s">
        <v>54</v>
      </c>
      <c r="AQ79" s="113" t="s">
        <v>54</v>
      </c>
      <c r="AR79" s="113" t="s">
        <v>54</v>
      </c>
      <c r="AS79" s="113" t="s">
        <v>54</v>
      </c>
      <c r="AT79" s="113" t="s">
        <v>54</v>
      </c>
      <c r="AU79" s="113" t="s">
        <v>54</v>
      </c>
      <c r="AV79" s="113" t="s">
        <v>54</v>
      </c>
      <c r="AW79" s="113" t="s">
        <v>54</v>
      </c>
      <c r="AX79" s="113" t="s">
        <v>54</v>
      </c>
      <c r="AY79" s="107">
        <v>1520</v>
      </c>
      <c r="AZ79" s="107"/>
      <c r="BA79" s="107"/>
      <c r="BB79" s="107"/>
      <c r="BC79" s="107"/>
      <c r="BD79" s="107"/>
      <c r="BE79" s="108"/>
      <c r="BF79" s="123">
        <f>VLOOKUP(CZ79,TabAll,7,FALSE)</f>
        <v>1281</v>
      </c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4"/>
      <c r="BS79" s="124"/>
      <c r="BT79" s="124"/>
      <c r="BU79" s="124">
        <f>VLOOKUP(CZ79,TabAll,8,FALSE)</f>
        <v>1293</v>
      </c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>
        <f>VLOOKUP(CZ79,TabAll,9,FALSE)</f>
        <v>1223</v>
      </c>
      <c r="CK79" s="124"/>
      <c r="CL79" s="124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254"/>
      <c r="CZ79" s="77">
        <v>1520</v>
      </c>
    </row>
    <row r="80" spans="1:104" s="40" customFormat="1" ht="15" customHeight="1" x14ac:dyDescent="0.2">
      <c r="A80" s="38"/>
      <c r="B80" s="39"/>
      <c r="C80" s="39"/>
      <c r="D80" s="39"/>
      <c r="E80" s="39"/>
      <c r="F80" s="39"/>
      <c r="G80" s="39"/>
      <c r="H80" s="39"/>
      <c r="I80" s="39"/>
      <c r="J80" s="41"/>
      <c r="L80" s="113" t="s">
        <v>55</v>
      </c>
      <c r="M80" s="113" t="s">
        <v>55</v>
      </c>
      <c r="N80" s="113" t="s">
        <v>55</v>
      </c>
      <c r="O80" s="113" t="s">
        <v>55</v>
      </c>
      <c r="P80" s="113" t="s">
        <v>55</v>
      </c>
      <c r="Q80" s="113" t="s">
        <v>55</v>
      </c>
      <c r="R80" s="113" t="s">
        <v>55</v>
      </c>
      <c r="S80" s="113" t="s">
        <v>55</v>
      </c>
      <c r="T80" s="113" t="s">
        <v>55</v>
      </c>
      <c r="U80" s="113" t="s">
        <v>55</v>
      </c>
      <c r="V80" s="113" t="s">
        <v>55</v>
      </c>
      <c r="W80" s="113" t="s">
        <v>55</v>
      </c>
      <c r="X80" s="113" t="s">
        <v>55</v>
      </c>
      <c r="Y80" s="113" t="s">
        <v>55</v>
      </c>
      <c r="Z80" s="113" t="s">
        <v>55</v>
      </c>
      <c r="AA80" s="113" t="s">
        <v>55</v>
      </c>
      <c r="AB80" s="113" t="s">
        <v>55</v>
      </c>
      <c r="AC80" s="113" t="s">
        <v>55</v>
      </c>
      <c r="AD80" s="113" t="s">
        <v>55</v>
      </c>
      <c r="AE80" s="113" t="s">
        <v>55</v>
      </c>
      <c r="AF80" s="113" t="s">
        <v>55</v>
      </c>
      <c r="AG80" s="113" t="s">
        <v>55</v>
      </c>
      <c r="AH80" s="113" t="s">
        <v>55</v>
      </c>
      <c r="AI80" s="113" t="s">
        <v>55</v>
      </c>
      <c r="AJ80" s="113" t="s">
        <v>55</v>
      </c>
      <c r="AK80" s="113" t="s">
        <v>55</v>
      </c>
      <c r="AL80" s="113" t="s">
        <v>55</v>
      </c>
      <c r="AM80" s="113" t="s">
        <v>55</v>
      </c>
      <c r="AN80" s="113" t="s">
        <v>55</v>
      </c>
      <c r="AO80" s="113" t="s">
        <v>55</v>
      </c>
      <c r="AP80" s="113" t="s">
        <v>55</v>
      </c>
      <c r="AQ80" s="113" t="s">
        <v>55</v>
      </c>
      <c r="AR80" s="113" t="s">
        <v>55</v>
      </c>
      <c r="AS80" s="113" t="s">
        <v>55</v>
      </c>
      <c r="AT80" s="113" t="s">
        <v>55</v>
      </c>
      <c r="AU80" s="113" t="s">
        <v>55</v>
      </c>
      <c r="AV80" s="113" t="s">
        <v>55</v>
      </c>
      <c r="AW80" s="113" t="s">
        <v>55</v>
      </c>
      <c r="AX80" s="113" t="s">
        <v>55</v>
      </c>
      <c r="AY80" s="107">
        <v>1530</v>
      </c>
      <c r="AZ80" s="107"/>
      <c r="BA80" s="107"/>
      <c r="BB80" s="107"/>
      <c r="BC80" s="107"/>
      <c r="BD80" s="107"/>
      <c r="BE80" s="108"/>
      <c r="BF80" s="123">
        <f>VLOOKUP(CZ80,TabAll,7,FALSE)</f>
        <v>0</v>
      </c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4"/>
      <c r="BS80" s="124"/>
      <c r="BT80" s="124"/>
      <c r="BU80" s="124">
        <f>VLOOKUP(CZ80,TabAll,8,FALSE)</f>
        <v>0</v>
      </c>
      <c r="BV80" s="124"/>
      <c r="BW80" s="124"/>
      <c r="BX80" s="124"/>
      <c r="BY80" s="124"/>
      <c r="BZ80" s="124"/>
      <c r="CA80" s="124"/>
      <c r="CB80" s="124"/>
      <c r="CC80" s="124"/>
      <c r="CD80" s="124"/>
      <c r="CE80" s="124"/>
      <c r="CF80" s="124"/>
      <c r="CG80" s="124"/>
      <c r="CH80" s="124"/>
      <c r="CI80" s="124"/>
      <c r="CJ80" s="124">
        <f>VLOOKUP(CZ80,TabAll,9,FALSE)</f>
        <v>0</v>
      </c>
      <c r="CK80" s="124"/>
      <c r="CL80" s="124"/>
      <c r="CM80" s="124"/>
      <c r="CN80" s="124"/>
      <c r="CO80" s="124"/>
      <c r="CP80" s="124"/>
      <c r="CQ80" s="124"/>
      <c r="CR80" s="124"/>
      <c r="CS80" s="124"/>
      <c r="CT80" s="124"/>
      <c r="CU80" s="124"/>
      <c r="CV80" s="124"/>
      <c r="CW80" s="124"/>
      <c r="CX80" s="254"/>
      <c r="CZ80" s="77">
        <v>1530</v>
      </c>
    </row>
    <row r="81" spans="1:104" s="40" customFormat="1" ht="15" customHeight="1" x14ac:dyDescent="0.2">
      <c r="A81" s="38"/>
      <c r="B81" s="39"/>
      <c r="C81" s="39"/>
      <c r="D81" s="39"/>
      <c r="E81" s="39"/>
      <c r="F81" s="39"/>
      <c r="G81" s="39"/>
      <c r="H81" s="39"/>
      <c r="I81" s="39"/>
      <c r="J81" s="41"/>
      <c r="L81" s="264" t="s">
        <v>124</v>
      </c>
      <c r="M81" s="264"/>
      <c r="N81" s="264"/>
      <c r="O81" s="264"/>
      <c r="P81" s="264"/>
      <c r="Q81" s="264"/>
      <c r="R81" s="264"/>
      <c r="S81" s="264"/>
      <c r="T81" s="264"/>
      <c r="U81" s="264"/>
      <c r="V81" s="264"/>
      <c r="W81" s="264"/>
      <c r="X81" s="264"/>
      <c r="Y81" s="264"/>
      <c r="Z81" s="264"/>
      <c r="AA81" s="264"/>
      <c r="AB81" s="264"/>
      <c r="AC81" s="264"/>
      <c r="AD81" s="264"/>
      <c r="AE81" s="264"/>
      <c r="AF81" s="264"/>
      <c r="AG81" s="264"/>
      <c r="AH81" s="264"/>
      <c r="AI81" s="264"/>
      <c r="AJ81" s="264"/>
      <c r="AK81" s="264"/>
      <c r="AL81" s="264"/>
      <c r="AM81" s="264"/>
      <c r="AN81" s="264"/>
      <c r="AO81" s="264"/>
      <c r="AP81" s="264"/>
      <c r="AQ81" s="264"/>
      <c r="AR81" s="264"/>
      <c r="AS81" s="264"/>
      <c r="AT81" s="264"/>
      <c r="AU81" s="264"/>
      <c r="AV81" s="264"/>
      <c r="AW81" s="264"/>
      <c r="AX81" s="264"/>
      <c r="AY81" s="107">
        <v>1540</v>
      </c>
      <c r="AZ81" s="107"/>
      <c r="BA81" s="107"/>
      <c r="BB81" s="107"/>
      <c r="BC81" s="107"/>
      <c r="BD81" s="107"/>
      <c r="BE81" s="108"/>
      <c r="BF81" s="123">
        <f>VLOOKUP(CZ81,TabAll,7,FALSE)</f>
        <v>0</v>
      </c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4"/>
      <c r="BS81" s="124"/>
      <c r="BT81" s="124"/>
      <c r="BU81" s="124">
        <f>VLOOKUP(CZ81,TabAll,8,FALSE)</f>
        <v>0</v>
      </c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>
        <f>VLOOKUP(CZ81,TabAll,9,FALSE)</f>
        <v>0</v>
      </c>
      <c r="CK81" s="124"/>
      <c r="CL81" s="124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254"/>
      <c r="CZ81" s="76">
        <v>1540</v>
      </c>
    </row>
    <row r="82" spans="1:104" s="40" customFormat="1" ht="15" customHeight="1" thickBot="1" x14ac:dyDescent="0.25">
      <c r="A82" s="38"/>
      <c r="B82" s="39"/>
      <c r="C82" s="39"/>
      <c r="D82" s="39"/>
      <c r="E82" s="39"/>
      <c r="F82" s="39"/>
      <c r="G82" s="39"/>
      <c r="H82" s="39"/>
      <c r="I82" s="39"/>
      <c r="J82" s="41"/>
      <c r="L82" s="253" t="s">
        <v>51</v>
      </c>
      <c r="M82" s="253" t="s">
        <v>51</v>
      </c>
      <c r="N82" s="253" t="s">
        <v>51</v>
      </c>
      <c r="O82" s="253" t="s">
        <v>51</v>
      </c>
      <c r="P82" s="253" t="s">
        <v>51</v>
      </c>
      <c r="Q82" s="253" t="s">
        <v>51</v>
      </c>
      <c r="R82" s="253" t="s">
        <v>51</v>
      </c>
      <c r="S82" s="253" t="s">
        <v>51</v>
      </c>
      <c r="T82" s="253" t="s">
        <v>51</v>
      </c>
      <c r="U82" s="253" t="s">
        <v>51</v>
      </c>
      <c r="V82" s="253" t="s">
        <v>51</v>
      </c>
      <c r="W82" s="253" t="s">
        <v>51</v>
      </c>
      <c r="X82" s="253" t="s">
        <v>51</v>
      </c>
      <c r="Y82" s="253" t="s">
        <v>51</v>
      </c>
      <c r="Z82" s="253" t="s">
        <v>51</v>
      </c>
      <c r="AA82" s="253" t="s">
        <v>51</v>
      </c>
      <c r="AB82" s="253" t="s">
        <v>51</v>
      </c>
      <c r="AC82" s="253" t="s">
        <v>51</v>
      </c>
      <c r="AD82" s="253" t="s">
        <v>51</v>
      </c>
      <c r="AE82" s="253" t="s">
        <v>51</v>
      </c>
      <c r="AF82" s="253" t="s">
        <v>51</v>
      </c>
      <c r="AG82" s="253" t="s">
        <v>51</v>
      </c>
      <c r="AH82" s="253" t="s">
        <v>51</v>
      </c>
      <c r="AI82" s="253" t="s">
        <v>51</v>
      </c>
      <c r="AJ82" s="253" t="s">
        <v>51</v>
      </c>
      <c r="AK82" s="253" t="s">
        <v>51</v>
      </c>
      <c r="AL82" s="253" t="s">
        <v>51</v>
      </c>
      <c r="AM82" s="253" t="s">
        <v>51</v>
      </c>
      <c r="AN82" s="253" t="s">
        <v>51</v>
      </c>
      <c r="AO82" s="253" t="s">
        <v>51</v>
      </c>
      <c r="AP82" s="253" t="s">
        <v>51</v>
      </c>
      <c r="AQ82" s="253" t="s">
        <v>51</v>
      </c>
      <c r="AR82" s="253" t="s">
        <v>51</v>
      </c>
      <c r="AS82" s="253" t="s">
        <v>51</v>
      </c>
      <c r="AT82" s="253" t="s">
        <v>51</v>
      </c>
      <c r="AU82" s="253" t="s">
        <v>51</v>
      </c>
      <c r="AV82" s="253" t="s">
        <v>51</v>
      </c>
      <c r="AW82" s="253" t="s">
        <v>51</v>
      </c>
      <c r="AX82" s="253" t="s">
        <v>51</v>
      </c>
      <c r="AY82" s="236">
        <v>1550</v>
      </c>
      <c r="AZ82" s="236"/>
      <c r="BA82" s="236"/>
      <c r="BB82" s="236"/>
      <c r="BC82" s="236"/>
      <c r="BD82" s="236"/>
      <c r="BE82" s="237"/>
      <c r="BF82" s="258">
        <f>VLOOKUP(CZ82,TabAll,7,FALSE)</f>
        <v>0</v>
      </c>
      <c r="BG82" s="259"/>
      <c r="BH82" s="259"/>
      <c r="BI82" s="259"/>
      <c r="BJ82" s="259"/>
      <c r="BK82" s="259"/>
      <c r="BL82" s="259"/>
      <c r="BM82" s="259"/>
      <c r="BN82" s="259"/>
      <c r="BO82" s="259"/>
      <c r="BP82" s="259"/>
      <c r="BQ82" s="259"/>
      <c r="BR82" s="259"/>
      <c r="BS82" s="259"/>
      <c r="BT82" s="259"/>
      <c r="BU82" s="259">
        <f>VLOOKUP(CZ82,TabAll,8,FALSE)</f>
        <v>0</v>
      </c>
      <c r="BV82" s="259"/>
      <c r="BW82" s="259"/>
      <c r="BX82" s="259"/>
      <c r="BY82" s="259"/>
      <c r="BZ82" s="259"/>
      <c r="CA82" s="259"/>
      <c r="CB82" s="259"/>
      <c r="CC82" s="259"/>
      <c r="CD82" s="259"/>
      <c r="CE82" s="259"/>
      <c r="CF82" s="259"/>
      <c r="CG82" s="259"/>
      <c r="CH82" s="259"/>
      <c r="CI82" s="259"/>
      <c r="CJ82" s="259">
        <f>VLOOKUP(CZ82,TabAll,9,FALSE)</f>
        <v>0</v>
      </c>
      <c r="CK82" s="259"/>
      <c r="CL82" s="259"/>
      <c r="CM82" s="259"/>
      <c r="CN82" s="259"/>
      <c r="CO82" s="259"/>
      <c r="CP82" s="259"/>
      <c r="CQ82" s="259"/>
      <c r="CR82" s="259"/>
      <c r="CS82" s="259"/>
      <c r="CT82" s="259"/>
      <c r="CU82" s="259"/>
      <c r="CV82" s="259"/>
      <c r="CW82" s="259"/>
      <c r="CX82" s="260"/>
      <c r="CZ82" s="76">
        <v>1550</v>
      </c>
    </row>
    <row r="83" spans="1:104" s="20" customFormat="1" ht="15" customHeight="1" thickBot="1" x14ac:dyDescent="0.25">
      <c r="A83" s="51"/>
      <c r="B83" s="52"/>
      <c r="C83" s="52"/>
      <c r="D83" s="52"/>
      <c r="E83" s="52"/>
      <c r="F83" s="52"/>
      <c r="G83" s="52"/>
      <c r="H83" s="52"/>
      <c r="I83" s="52"/>
      <c r="J83" s="53"/>
      <c r="K83" s="61"/>
      <c r="L83" s="109" t="s">
        <v>56</v>
      </c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10">
        <v>1500</v>
      </c>
      <c r="AZ83" s="110"/>
      <c r="BA83" s="110"/>
      <c r="BB83" s="110"/>
      <c r="BC83" s="110"/>
      <c r="BD83" s="110"/>
      <c r="BE83" s="111"/>
      <c r="BF83" s="117">
        <f>SUM(BF78:BT82)</f>
        <v>1281</v>
      </c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>
        <f>SUM(BU78:CI82)</f>
        <v>1293</v>
      </c>
      <c r="BV83" s="118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>
        <f>SUM(CJ78:CX82)</f>
        <v>1223</v>
      </c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41"/>
      <c r="CY83" s="98"/>
      <c r="CZ83" s="99"/>
    </row>
    <row r="84" spans="1:104" s="2" customFormat="1" ht="15" customHeight="1" thickBot="1" x14ac:dyDescent="0.25">
      <c r="A84" s="54"/>
      <c r="B84" s="55"/>
      <c r="C84" s="55"/>
      <c r="D84" s="55"/>
      <c r="E84" s="55"/>
      <c r="F84" s="55"/>
      <c r="G84" s="55"/>
      <c r="H84" s="55"/>
      <c r="I84" s="55"/>
      <c r="J84" s="56"/>
      <c r="K84" s="19"/>
      <c r="L84" s="137" t="s">
        <v>39</v>
      </c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8">
        <v>1700</v>
      </c>
      <c r="AZ84" s="138"/>
      <c r="BA84" s="138"/>
      <c r="BB84" s="138"/>
      <c r="BC84" s="138"/>
      <c r="BD84" s="138"/>
      <c r="BE84" s="139"/>
      <c r="BF84" s="142">
        <f>BF83+BF76+BF70</f>
        <v>1291</v>
      </c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>
        <f>BU83+BU76+BU70</f>
        <v>1293</v>
      </c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  <c r="CI84" s="143"/>
      <c r="CJ84" s="143">
        <f>CJ83+CJ76+CJ70</f>
        <v>1223</v>
      </c>
      <c r="CK84" s="143"/>
      <c r="CL84" s="143"/>
      <c r="CM84" s="143"/>
      <c r="CN84" s="143"/>
      <c r="CO84" s="143"/>
      <c r="CP84" s="143"/>
      <c r="CQ84" s="143"/>
      <c r="CR84" s="143"/>
      <c r="CS84" s="143"/>
      <c r="CT84" s="143"/>
      <c r="CU84" s="143"/>
      <c r="CV84" s="143"/>
      <c r="CW84" s="143"/>
      <c r="CX84" s="144"/>
      <c r="CY84" s="40"/>
      <c r="CZ84" s="77"/>
    </row>
    <row r="86" spans="1:104" s="2" customFormat="1" ht="12" x14ac:dyDescent="0.2">
      <c r="BC86" s="2" t="s">
        <v>58</v>
      </c>
      <c r="CZ86" s="75"/>
    </row>
    <row r="87" spans="1:104" s="2" customFormat="1" ht="12" x14ac:dyDescent="0.2">
      <c r="A87" s="2" t="s">
        <v>57</v>
      </c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D87" s="140" t="str">
        <f>data!C9</f>
        <v>Корабельникова Н.А.</v>
      </c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0"/>
      <c r="AU87" s="140"/>
      <c r="AV87" s="140"/>
      <c r="AW87" s="140"/>
      <c r="AX87" s="140"/>
      <c r="AY87" s="140"/>
      <c r="AZ87" s="140"/>
      <c r="BC87" s="2" t="s">
        <v>59</v>
      </c>
      <c r="BM87" s="140"/>
      <c r="BN87" s="140"/>
      <c r="BO87" s="140"/>
      <c r="BP87" s="140"/>
      <c r="BQ87" s="140"/>
      <c r="BR87" s="140"/>
      <c r="BS87" s="140"/>
      <c r="BT87" s="140"/>
      <c r="BU87" s="140"/>
      <c r="BV87" s="140"/>
      <c r="BW87" s="140"/>
      <c r="BX87" s="140"/>
      <c r="BY87" s="140"/>
      <c r="CB87" s="140">
        <f>data!F9</f>
        <v>0</v>
      </c>
      <c r="CC87" s="140"/>
      <c r="CD87" s="140"/>
      <c r="CE87" s="140"/>
      <c r="CF87" s="140"/>
      <c r="CG87" s="140"/>
      <c r="CH87" s="140"/>
      <c r="CI87" s="140"/>
      <c r="CJ87" s="140"/>
      <c r="CK87" s="140"/>
      <c r="CL87" s="140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Z87" s="75"/>
    </row>
    <row r="88" spans="1:104" s="11" customFormat="1" ht="9.75" x14ac:dyDescent="0.2">
      <c r="O88" s="158" t="s">
        <v>60</v>
      </c>
      <c r="P88" s="158"/>
      <c r="Q88" s="158"/>
      <c r="R88" s="158"/>
      <c r="S88" s="158"/>
      <c r="T88" s="158"/>
      <c r="U88" s="158"/>
      <c r="V88" s="158"/>
      <c r="W88" s="158"/>
      <c r="X88" s="158"/>
      <c r="Y88" s="158"/>
      <c r="Z88" s="158"/>
      <c r="AA88" s="158"/>
      <c r="AD88" s="158" t="s">
        <v>61</v>
      </c>
      <c r="AE88" s="158"/>
      <c r="AF88" s="158"/>
      <c r="AG88" s="158"/>
      <c r="AH88" s="158"/>
      <c r="AI88" s="158"/>
      <c r="AJ88" s="158"/>
      <c r="AK88" s="158"/>
      <c r="AL88" s="158"/>
      <c r="AM88" s="158"/>
      <c r="AN88" s="158"/>
      <c r="AO88" s="158"/>
      <c r="AP88" s="158"/>
      <c r="AQ88" s="158"/>
      <c r="AR88" s="158"/>
      <c r="AS88" s="158"/>
      <c r="AT88" s="158"/>
      <c r="AU88" s="158"/>
      <c r="AV88" s="158"/>
      <c r="AW88" s="158"/>
      <c r="AX88" s="158"/>
      <c r="AY88" s="158"/>
      <c r="AZ88" s="158"/>
      <c r="BM88" s="158" t="s">
        <v>60</v>
      </c>
      <c r="BN88" s="158"/>
      <c r="BO88" s="158"/>
      <c r="BP88" s="158"/>
      <c r="BQ88" s="158"/>
      <c r="BR88" s="158"/>
      <c r="BS88" s="158"/>
      <c r="BT88" s="158"/>
      <c r="BU88" s="158"/>
      <c r="BV88" s="158"/>
      <c r="BW88" s="158"/>
      <c r="BX88" s="158"/>
      <c r="BY88" s="158"/>
      <c r="CB88" s="158" t="s">
        <v>61</v>
      </c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Z88" s="78"/>
    </row>
    <row r="89" spans="1:104" s="2" customFormat="1" ht="12" x14ac:dyDescent="0.2">
      <c r="A89" s="153" t="s">
        <v>62</v>
      </c>
      <c r="B89" s="153"/>
      <c r="C89" s="156"/>
      <c r="D89" s="156"/>
      <c r="E89" s="156"/>
      <c r="F89" s="156"/>
      <c r="G89" s="157" t="s">
        <v>62</v>
      </c>
      <c r="H89" s="157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53">
        <v>20</v>
      </c>
      <c r="AA89" s="153"/>
      <c r="AB89" s="153"/>
      <c r="AC89" s="153"/>
      <c r="AD89" s="154"/>
      <c r="AE89" s="154"/>
      <c r="AF89" s="154"/>
      <c r="AH89" s="2" t="s">
        <v>17</v>
      </c>
      <c r="CZ89" s="75"/>
    </row>
    <row r="91" spans="1:104" s="11" customFormat="1" ht="9.75" x14ac:dyDescent="0.2">
      <c r="E91" s="11" t="s">
        <v>63</v>
      </c>
      <c r="CZ91" s="78"/>
    </row>
    <row r="92" spans="1:104" s="11" customFormat="1" ht="9.75" x14ac:dyDescent="0.2">
      <c r="A92" s="13" t="s">
        <v>64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CZ92" s="78"/>
    </row>
    <row r="93" spans="1:104" s="11" customFormat="1" ht="60" customHeight="1" x14ac:dyDescent="0.2">
      <c r="A93" s="155" t="s">
        <v>65</v>
      </c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155"/>
      <c r="BL93" s="155"/>
      <c r="BM93" s="155"/>
      <c r="BN93" s="155"/>
      <c r="BO93" s="155"/>
      <c r="BP93" s="155"/>
      <c r="BQ93" s="155"/>
      <c r="BR93" s="155"/>
      <c r="BS93" s="155"/>
      <c r="BT93" s="155"/>
      <c r="BU93" s="155"/>
      <c r="BV93" s="155"/>
      <c r="BW93" s="155"/>
      <c r="BX93" s="155"/>
      <c r="BY93" s="155"/>
      <c r="BZ93" s="155"/>
      <c r="CA93" s="155"/>
      <c r="CB93" s="155"/>
      <c r="CC93" s="155"/>
      <c r="CD93" s="155"/>
      <c r="CE93" s="155"/>
      <c r="CF93" s="155"/>
      <c r="CG93" s="155"/>
      <c r="CH93" s="155"/>
      <c r="CI93" s="155"/>
      <c r="CJ93" s="155"/>
      <c r="CK93" s="155"/>
      <c r="CL93" s="155"/>
      <c r="CM93" s="155"/>
      <c r="CN93" s="155"/>
      <c r="CO93" s="155"/>
      <c r="CP93" s="155"/>
      <c r="CQ93" s="155"/>
      <c r="CR93" s="155"/>
      <c r="CS93" s="155"/>
      <c r="CT93" s="155"/>
      <c r="CU93" s="155"/>
      <c r="CV93" s="155"/>
      <c r="CW93" s="155"/>
      <c r="CX93" s="155"/>
      <c r="CZ93" s="78"/>
    </row>
    <row r="94" spans="1:104" s="11" customFormat="1" ht="9.75" x14ac:dyDescent="0.2">
      <c r="A94" s="13" t="s">
        <v>66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CZ94" s="78"/>
    </row>
    <row r="95" spans="1:104" s="11" customFormat="1" ht="9.75" x14ac:dyDescent="0.2">
      <c r="A95" s="13" t="s">
        <v>67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CZ95" s="78"/>
    </row>
    <row r="96" spans="1:104" s="11" customFormat="1" ht="9.75" x14ac:dyDescent="0.2">
      <c r="A96" s="13" t="s">
        <v>68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CZ96" s="78"/>
    </row>
    <row r="97" spans="1:104" s="11" customFormat="1" ht="48.75" customHeight="1" x14ac:dyDescent="0.2">
      <c r="A97" s="152" t="s">
        <v>69</v>
      </c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  <c r="AE97" s="152"/>
      <c r="AF97" s="152"/>
      <c r="AG97" s="152"/>
      <c r="AH97" s="152"/>
      <c r="AI97" s="152"/>
      <c r="AJ97" s="152"/>
      <c r="AK97" s="152"/>
      <c r="AL97" s="152"/>
      <c r="AM97" s="152"/>
      <c r="AN97" s="152"/>
      <c r="AO97" s="152"/>
      <c r="AP97" s="152"/>
      <c r="AQ97" s="152"/>
      <c r="AR97" s="152"/>
      <c r="AS97" s="152"/>
      <c r="AT97" s="152"/>
      <c r="AU97" s="152"/>
      <c r="AV97" s="152"/>
      <c r="AW97" s="152"/>
      <c r="AX97" s="152"/>
      <c r="AY97" s="152"/>
      <c r="AZ97" s="152"/>
      <c r="BA97" s="152"/>
      <c r="BB97" s="152"/>
      <c r="BC97" s="152"/>
      <c r="BD97" s="152"/>
      <c r="BE97" s="152"/>
      <c r="BF97" s="152"/>
      <c r="BG97" s="152"/>
      <c r="BH97" s="152"/>
      <c r="BI97" s="152"/>
      <c r="BJ97" s="152"/>
      <c r="BK97" s="152"/>
      <c r="BL97" s="152"/>
      <c r="BM97" s="152"/>
      <c r="BN97" s="152"/>
      <c r="BO97" s="152"/>
      <c r="BP97" s="152"/>
      <c r="BQ97" s="152"/>
      <c r="BR97" s="152"/>
      <c r="BS97" s="152"/>
      <c r="BT97" s="152"/>
      <c r="BU97" s="152"/>
      <c r="BV97" s="152"/>
      <c r="BW97" s="152"/>
      <c r="BX97" s="152"/>
      <c r="BY97" s="152"/>
      <c r="BZ97" s="152"/>
      <c r="CA97" s="152"/>
      <c r="CB97" s="152"/>
      <c r="CC97" s="152"/>
      <c r="CD97" s="152"/>
      <c r="CE97" s="152"/>
      <c r="CF97" s="152"/>
      <c r="CG97" s="152"/>
      <c r="CH97" s="152"/>
      <c r="CI97" s="152"/>
      <c r="CJ97" s="152"/>
      <c r="CK97" s="152"/>
      <c r="CL97" s="152"/>
      <c r="CM97" s="152"/>
      <c r="CN97" s="152"/>
      <c r="CO97" s="152"/>
      <c r="CP97" s="152"/>
      <c r="CQ97" s="152"/>
      <c r="CR97" s="152"/>
      <c r="CS97" s="152"/>
      <c r="CT97" s="152"/>
      <c r="CU97" s="152"/>
      <c r="CV97" s="152"/>
      <c r="CW97" s="152"/>
      <c r="CX97" s="152"/>
      <c r="CZ97" s="78"/>
    </row>
    <row r="98" spans="1:104" s="11" customFormat="1" ht="9.75" x14ac:dyDescent="0.2">
      <c r="A98" s="13" t="s">
        <v>70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CZ98" s="78"/>
    </row>
    <row r="100" spans="1:104" x14ac:dyDescent="0.2">
      <c r="BF100" s="71"/>
    </row>
  </sheetData>
  <mergeCells count="287">
    <mergeCell ref="Z22:CX22"/>
    <mergeCell ref="CN28:CX29"/>
    <mergeCell ref="CN30:CX31"/>
    <mergeCell ref="BU40:CI40"/>
    <mergeCell ref="CJ40:CX40"/>
    <mergeCell ref="BF41:BT41"/>
    <mergeCell ref="BU41:CI41"/>
    <mergeCell ref="CJ41:CX41"/>
    <mergeCell ref="L40:AX40"/>
    <mergeCell ref="L41:AX41"/>
    <mergeCell ref="AY40:BE40"/>
    <mergeCell ref="AY41:BE41"/>
    <mergeCell ref="CJ37:CX37"/>
    <mergeCell ref="CM34:CS34"/>
    <mergeCell ref="CJ38:CX38"/>
    <mergeCell ref="AY39:BE39"/>
    <mergeCell ref="K37:AX37"/>
    <mergeCell ref="L38:AX38"/>
    <mergeCell ref="BU32:CI32"/>
    <mergeCell ref="CJ32:CX32"/>
    <mergeCell ref="BF32:BT32"/>
    <mergeCell ref="CJ54:CX54"/>
    <mergeCell ref="CJ44:CX44"/>
    <mergeCell ref="BU82:CI82"/>
    <mergeCell ref="CJ82:CX82"/>
    <mergeCell ref="BU79:CI79"/>
    <mergeCell ref="CJ79:CX79"/>
    <mergeCell ref="BF74:BT74"/>
    <mergeCell ref="BU74:CI74"/>
    <mergeCell ref="CJ74:CX74"/>
    <mergeCell ref="BF80:BT80"/>
    <mergeCell ref="BU80:CI80"/>
    <mergeCell ref="CJ80:CX80"/>
    <mergeCell ref="BU81:CI81"/>
    <mergeCell ref="CJ81:CX81"/>
    <mergeCell ref="BF45:BT45"/>
    <mergeCell ref="BU45:CI45"/>
    <mergeCell ref="CJ66:CX66"/>
    <mergeCell ref="BF69:BT69"/>
    <mergeCell ref="L80:AX80"/>
    <mergeCell ref="L81:AX81"/>
    <mergeCell ref="L82:AX82"/>
    <mergeCell ref="AY79:BE79"/>
    <mergeCell ref="BF79:BT79"/>
    <mergeCell ref="AY81:BE81"/>
    <mergeCell ref="BF81:BT81"/>
    <mergeCell ref="AY82:BE82"/>
    <mergeCell ref="BF82:BT82"/>
    <mergeCell ref="AY80:BE80"/>
    <mergeCell ref="L73:AX73"/>
    <mergeCell ref="L74:AX74"/>
    <mergeCell ref="L79:AX79"/>
    <mergeCell ref="AY72:BE72"/>
    <mergeCell ref="L75:AX75"/>
    <mergeCell ref="AY75:BE75"/>
    <mergeCell ref="BF75:BT75"/>
    <mergeCell ref="BU75:CI75"/>
    <mergeCell ref="CJ75:CX75"/>
    <mergeCell ref="BU78:CI78"/>
    <mergeCell ref="CJ78:CX78"/>
    <mergeCell ref="L78:AX78"/>
    <mergeCell ref="BU77:CI77"/>
    <mergeCell ref="CJ77:CX77"/>
    <mergeCell ref="K77:AX77"/>
    <mergeCell ref="AY73:BE73"/>
    <mergeCell ref="BF73:BT73"/>
    <mergeCell ref="BU73:CI73"/>
    <mergeCell ref="CJ73:CX73"/>
    <mergeCell ref="AY74:BE74"/>
    <mergeCell ref="BU67:CI67"/>
    <mergeCell ref="CJ67:CX67"/>
    <mergeCell ref="AY69:BE69"/>
    <mergeCell ref="CJ71:CX71"/>
    <mergeCell ref="BF72:BT72"/>
    <mergeCell ref="BU72:CI72"/>
    <mergeCell ref="CJ72:CX72"/>
    <mergeCell ref="BU69:CI69"/>
    <mergeCell ref="CJ69:CX69"/>
    <mergeCell ref="CJ68:CX68"/>
    <mergeCell ref="AY68:BE68"/>
    <mergeCell ref="BU65:CI65"/>
    <mergeCell ref="CJ65:CX65"/>
    <mergeCell ref="L66:AX66"/>
    <mergeCell ref="BF66:BT66"/>
    <mergeCell ref="BU62:CI62"/>
    <mergeCell ref="L52:AX52"/>
    <mergeCell ref="AY53:BE53"/>
    <mergeCell ref="AY54:BE54"/>
    <mergeCell ref="CJ64:CX64"/>
    <mergeCell ref="L55:AX55"/>
    <mergeCell ref="AY55:BE55"/>
    <mergeCell ref="L56:AX56"/>
    <mergeCell ref="AY56:BE56"/>
    <mergeCell ref="L53:AX53"/>
    <mergeCell ref="L54:AX54"/>
    <mergeCell ref="BU66:CI66"/>
    <mergeCell ref="CJ53:CX53"/>
    <mergeCell ref="BF54:BT54"/>
    <mergeCell ref="BU54:CI54"/>
    <mergeCell ref="BF53:BT53"/>
    <mergeCell ref="BF56:BT56"/>
    <mergeCell ref="CJ45:CX45"/>
    <mergeCell ref="BF46:BT46"/>
    <mergeCell ref="BU46:CI46"/>
    <mergeCell ref="CJ46:CX46"/>
    <mergeCell ref="CJ62:CX62"/>
    <mergeCell ref="BU48:CI48"/>
    <mergeCell ref="BU55:CI55"/>
    <mergeCell ref="BF51:BT51"/>
    <mergeCell ref="BU51:CI51"/>
    <mergeCell ref="BU61:CI61"/>
    <mergeCell ref="CJ61:CX61"/>
    <mergeCell ref="CJ52:CX52"/>
    <mergeCell ref="BU52:CI52"/>
    <mergeCell ref="CJ39:CX39"/>
    <mergeCell ref="CJ50:CX50"/>
    <mergeCell ref="BU53:CI53"/>
    <mergeCell ref="CJ49:CX49"/>
    <mergeCell ref="CJ48:CX48"/>
    <mergeCell ref="CJ47:CX47"/>
    <mergeCell ref="CJ55:CX55"/>
    <mergeCell ref="BU56:CI56"/>
    <mergeCell ref="CJ56:CX56"/>
    <mergeCell ref="BF37:BT37"/>
    <mergeCell ref="BU37:CI37"/>
    <mergeCell ref="BU44:CI44"/>
    <mergeCell ref="BF42:BT42"/>
    <mergeCell ref="BU42:CI42"/>
    <mergeCell ref="L46:AX46"/>
    <mergeCell ref="BU47:CI47"/>
    <mergeCell ref="L49:AX49"/>
    <mergeCell ref="AY38:BE38"/>
    <mergeCell ref="BF43:BT43"/>
    <mergeCell ref="BU43:CI43"/>
    <mergeCell ref="BF39:BT39"/>
    <mergeCell ref="CN19:CX20"/>
    <mergeCell ref="K48:AX48"/>
    <mergeCell ref="AY44:BE44"/>
    <mergeCell ref="AY45:BE45"/>
    <mergeCell ref="AY46:BE46"/>
    <mergeCell ref="N15:BP15"/>
    <mergeCell ref="CR14:CX14"/>
    <mergeCell ref="CJ14:CQ14"/>
    <mergeCell ref="CC15:CX15"/>
    <mergeCell ref="CJ33:CX33"/>
    <mergeCell ref="CC17:CX18"/>
    <mergeCell ref="BF36:BT36"/>
    <mergeCell ref="BU36:CI36"/>
    <mergeCell ref="CJ36:CX36"/>
    <mergeCell ref="K36:AX36"/>
    <mergeCell ref="L44:AX44"/>
    <mergeCell ref="L45:AX45"/>
    <mergeCell ref="L43:AX43"/>
    <mergeCell ref="AY36:BE36"/>
    <mergeCell ref="AY37:BE37"/>
    <mergeCell ref="BU39:CI39"/>
    <mergeCell ref="BF40:BT40"/>
    <mergeCell ref="BF48:BT48"/>
    <mergeCell ref="BF44:BT44"/>
    <mergeCell ref="BF38:BT38"/>
    <mergeCell ref="BU38:CI38"/>
    <mergeCell ref="BU63:CI63"/>
    <mergeCell ref="CJ63:CX63"/>
    <mergeCell ref="AY48:BE48"/>
    <mergeCell ref="AY49:BE49"/>
    <mergeCell ref="BF49:BT49"/>
    <mergeCell ref="AY62:BE62"/>
    <mergeCell ref="BF62:BT62"/>
    <mergeCell ref="BI60:BO60"/>
    <mergeCell ref="BU59:CI59"/>
    <mergeCell ref="CJ59:CX59"/>
    <mergeCell ref="AY50:BE50"/>
    <mergeCell ref="AY51:BE51"/>
    <mergeCell ref="AY52:BE52"/>
    <mergeCell ref="BF50:BT50"/>
    <mergeCell ref="BU50:CI50"/>
    <mergeCell ref="BU49:CI49"/>
    <mergeCell ref="CJ42:CX42"/>
    <mergeCell ref="CJ43:CX43"/>
    <mergeCell ref="BX60:CD60"/>
    <mergeCell ref="CM60:CS60"/>
    <mergeCell ref="CJ51:CX51"/>
    <mergeCell ref="BF52:BT52"/>
    <mergeCell ref="A7:CX7"/>
    <mergeCell ref="A8:CX8"/>
    <mergeCell ref="CC13:CX13"/>
    <mergeCell ref="CC12:CX12"/>
    <mergeCell ref="AC11:BA11"/>
    <mergeCell ref="BU33:CI33"/>
    <mergeCell ref="AY33:BE35"/>
    <mergeCell ref="BI34:BO34"/>
    <mergeCell ref="BX34:CD34"/>
    <mergeCell ref="BU35:CI35"/>
    <mergeCell ref="CC21:CX21"/>
    <mergeCell ref="CJ35:CX35"/>
    <mergeCell ref="BF35:BT35"/>
    <mergeCell ref="A33:J35"/>
    <mergeCell ref="K33:AX35"/>
    <mergeCell ref="BF33:BH33"/>
    <mergeCell ref="BI33:BT33"/>
    <mergeCell ref="A10:CB10"/>
    <mergeCell ref="A12:CB12"/>
    <mergeCell ref="CC16:CX16"/>
    <mergeCell ref="U18:BS18"/>
    <mergeCell ref="A20:BI20"/>
    <mergeCell ref="CC14:CI14"/>
    <mergeCell ref="CC19:CM20"/>
    <mergeCell ref="A59:J61"/>
    <mergeCell ref="AY71:BE71"/>
    <mergeCell ref="BF71:BT71"/>
    <mergeCell ref="BU71:CI71"/>
    <mergeCell ref="BU70:CI70"/>
    <mergeCell ref="BF64:BT64"/>
    <mergeCell ref="BU64:CI64"/>
    <mergeCell ref="K62:AX62"/>
    <mergeCell ref="K63:AX63"/>
    <mergeCell ref="BF63:BT63"/>
    <mergeCell ref="BF65:BT65"/>
    <mergeCell ref="BJ59:BT59"/>
    <mergeCell ref="BF61:BT61"/>
    <mergeCell ref="L64:AX64"/>
    <mergeCell ref="L70:AX70"/>
    <mergeCell ref="AY64:BE64"/>
    <mergeCell ref="AY65:BE65"/>
    <mergeCell ref="L68:AX68"/>
    <mergeCell ref="BF68:BT68"/>
    <mergeCell ref="BU68:CI68"/>
    <mergeCell ref="A97:CX97"/>
    <mergeCell ref="Z89:AC89"/>
    <mergeCell ref="AD89:AF89"/>
    <mergeCell ref="A93:CX93"/>
    <mergeCell ref="A89:B89"/>
    <mergeCell ref="C89:F89"/>
    <mergeCell ref="G89:H89"/>
    <mergeCell ref="J89:Y89"/>
    <mergeCell ref="O88:AA88"/>
    <mergeCell ref="AD88:AZ88"/>
    <mergeCell ref="BM88:BY88"/>
    <mergeCell ref="CB88:CX88"/>
    <mergeCell ref="L84:AX84"/>
    <mergeCell ref="AY84:BE84"/>
    <mergeCell ref="CB87:CX87"/>
    <mergeCell ref="CJ76:CX76"/>
    <mergeCell ref="BF84:BT84"/>
    <mergeCell ref="BU84:CI84"/>
    <mergeCell ref="CJ70:CX70"/>
    <mergeCell ref="BF83:BT83"/>
    <mergeCell ref="BU83:CI83"/>
    <mergeCell ref="CJ83:CX83"/>
    <mergeCell ref="CJ84:CX84"/>
    <mergeCell ref="BF70:BT70"/>
    <mergeCell ref="BF78:BT78"/>
    <mergeCell ref="O87:AA87"/>
    <mergeCell ref="AD87:AZ87"/>
    <mergeCell ref="BM87:BY87"/>
    <mergeCell ref="BU76:CI76"/>
    <mergeCell ref="AY78:BE78"/>
    <mergeCell ref="L76:AX76"/>
    <mergeCell ref="AY76:BE76"/>
    <mergeCell ref="BF76:BT76"/>
    <mergeCell ref="AY77:BE77"/>
    <mergeCell ref="BF77:BT77"/>
    <mergeCell ref="L72:AX72"/>
    <mergeCell ref="AY42:BE42"/>
    <mergeCell ref="L83:AX83"/>
    <mergeCell ref="AY83:BE83"/>
    <mergeCell ref="L50:AX50"/>
    <mergeCell ref="AY43:BE43"/>
    <mergeCell ref="L51:AX51"/>
    <mergeCell ref="L39:AX39"/>
    <mergeCell ref="L42:AX42"/>
    <mergeCell ref="BF59:BI59"/>
    <mergeCell ref="L47:AX47"/>
    <mergeCell ref="AY47:BE47"/>
    <mergeCell ref="BF47:BT47"/>
    <mergeCell ref="BF55:BT55"/>
    <mergeCell ref="AY70:BE70"/>
    <mergeCell ref="K71:AX71"/>
    <mergeCell ref="L65:AX65"/>
    <mergeCell ref="L67:AX67"/>
    <mergeCell ref="L69:AX69"/>
    <mergeCell ref="AY63:BE63"/>
    <mergeCell ref="AY66:BE66"/>
    <mergeCell ref="AY67:BE67"/>
    <mergeCell ref="BF67:BT67"/>
    <mergeCell ref="K59:AX61"/>
    <mergeCell ref="AY59:BE61"/>
  </mergeCells>
  <pageMargins left="0.78740157480314965" right="0.70866141732283472" top="0.59055118110236227" bottom="0.39370078740157483" header="0.19685039370078741" footer="0.19685039370078741"/>
  <pageSetup paperSize="9" scale="94" fitToHeight="99" orientation="portrait" r:id="rId1"/>
  <headerFooter alignWithMargins="0"/>
  <rowBreaks count="1" manualBreakCount="1">
    <brk id="56" max="10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 macro="[0]!PrecisionSelect">
                <anchor moveWithCells="1">
                  <from>
                    <xdr:col>106</xdr:col>
                    <xdr:colOff>0</xdr:colOff>
                    <xdr:row>19</xdr:row>
                    <xdr:rowOff>114300</xdr:rowOff>
                  </from>
                  <to>
                    <xdr:col>128</xdr:col>
                    <xdr:colOff>9525</xdr:colOff>
                    <xdr:row>21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2:I66"/>
  <sheetViews>
    <sheetView workbookViewId="0"/>
  </sheetViews>
  <sheetFormatPr defaultRowHeight="12.75" x14ac:dyDescent="0.2"/>
  <cols>
    <col min="2" max="2" width="40" customWidth="1"/>
    <col min="4" max="6" width="13" style="67" customWidth="1"/>
  </cols>
  <sheetData>
    <row r="2" spans="1:9" s="66" customFormat="1" x14ac:dyDescent="0.2">
      <c r="A2" s="66" t="s">
        <v>98</v>
      </c>
      <c r="B2" s="66" t="s">
        <v>99</v>
      </c>
      <c r="C2" s="66" t="s">
        <v>100</v>
      </c>
      <c r="D2" s="68" t="s">
        <v>102</v>
      </c>
      <c r="E2" s="68" t="s">
        <v>101</v>
      </c>
      <c r="F2" s="68" t="s">
        <v>106</v>
      </c>
      <c r="G2" s="66" t="s">
        <v>113</v>
      </c>
      <c r="H2" s="66" t="s">
        <v>114</v>
      </c>
      <c r="I2" s="66" t="s">
        <v>115</v>
      </c>
    </row>
    <row r="3" spans="1:9" s="66" customFormat="1" x14ac:dyDescent="0.2">
      <c r="D3" s="68"/>
      <c r="E3" s="68"/>
      <c r="F3" s="68"/>
    </row>
    <row r="4" spans="1:9" x14ac:dyDescent="0.2">
      <c r="A4">
        <v>1110</v>
      </c>
      <c r="C4">
        <v>0</v>
      </c>
      <c r="D4" s="67">
        <v>0</v>
      </c>
      <c r="E4" s="67">
        <v>0</v>
      </c>
      <c r="F4" s="67">
        <v>0</v>
      </c>
      <c r="G4" s="70">
        <f>ROUND(D4/data!$H$19,data!$H$20)</f>
        <v>0</v>
      </c>
      <c r="H4" s="70">
        <f>ROUND(E4/data!$H$19,data!$H$20)</f>
        <v>0</v>
      </c>
      <c r="I4" s="70">
        <f>ROUND(F4/data!$H$19,data!$H$20)</f>
        <v>0</v>
      </c>
    </row>
    <row r="5" spans="1:9" x14ac:dyDescent="0.2">
      <c r="A5">
        <v>1120</v>
      </c>
      <c r="C5">
        <v>0</v>
      </c>
      <c r="D5" s="67">
        <v>0</v>
      </c>
      <c r="E5" s="67">
        <v>0</v>
      </c>
      <c r="F5" s="67">
        <v>0</v>
      </c>
      <c r="G5" s="70">
        <f>ROUND(D5/data!$H$19,data!$H$20)</f>
        <v>0</v>
      </c>
      <c r="H5" s="70">
        <f>ROUND(E5/data!$H$19,data!$H$20)</f>
        <v>0</v>
      </c>
      <c r="I5" s="70">
        <f>ROUND(F5/data!$H$19,data!$H$20)</f>
        <v>0</v>
      </c>
    </row>
    <row r="6" spans="1:9" x14ac:dyDescent="0.2">
      <c r="A6">
        <v>1130</v>
      </c>
      <c r="C6">
        <v>0</v>
      </c>
      <c r="D6" s="67">
        <v>0</v>
      </c>
      <c r="E6" s="67">
        <v>0</v>
      </c>
      <c r="F6" s="67">
        <v>0</v>
      </c>
      <c r="G6" s="70">
        <f>ROUND(D6/data!$H$19,data!$H$20)</f>
        <v>0</v>
      </c>
      <c r="H6" s="70">
        <f>ROUND(E6/data!$H$19,data!$H$20)</f>
        <v>0</v>
      </c>
      <c r="I6" s="70">
        <f>ROUND(F6/data!$H$19,data!$H$20)</f>
        <v>0</v>
      </c>
    </row>
    <row r="7" spans="1:9" x14ac:dyDescent="0.2">
      <c r="A7">
        <v>1140</v>
      </c>
      <c r="C7">
        <v>0</v>
      </c>
      <c r="D7" s="67">
        <v>0</v>
      </c>
      <c r="E7" s="67">
        <v>0</v>
      </c>
      <c r="F7" s="67">
        <v>0</v>
      </c>
      <c r="G7" s="70">
        <f>ROUND(D7/data!$H$19,data!$H$20)</f>
        <v>0</v>
      </c>
      <c r="H7" s="70">
        <f>ROUND(E7/data!$H$19,data!$H$20)</f>
        <v>0</v>
      </c>
      <c r="I7" s="70">
        <f>ROUND(F7/data!$H$19,data!$H$20)</f>
        <v>0</v>
      </c>
    </row>
    <row r="8" spans="1:9" x14ac:dyDescent="0.2">
      <c r="A8">
        <v>1141</v>
      </c>
      <c r="C8">
        <v>0</v>
      </c>
      <c r="D8" s="67">
        <v>0</v>
      </c>
      <c r="E8" s="67">
        <v>0</v>
      </c>
      <c r="F8" s="67">
        <v>0</v>
      </c>
      <c r="G8" s="70">
        <f>ROUND(D8/data!$H$19,data!$H$20)</f>
        <v>0</v>
      </c>
      <c r="H8" s="70">
        <f>ROUND(E8/data!$H$19,data!$H$20)</f>
        <v>0</v>
      </c>
      <c r="I8" s="70">
        <f>ROUND(F8/data!$H$19,data!$H$20)</f>
        <v>0</v>
      </c>
    </row>
    <row r="9" spans="1:9" x14ac:dyDescent="0.2">
      <c r="A9">
        <v>1142</v>
      </c>
      <c r="C9">
        <v>0</v>
      </c>
      <c r="D9" s="67">
        <v>0</v>
      </c>
      <c r="E9" s="67">
        <v>0</v>
      </c>
      <c r="F9" s="67">
        <v>0</v>
      </c>
      <c r="G9" s="70">
        <f>ROUND(D9/data!$H$19,data!$H$20)</f>
        <v>0</v>
      </c>
      <c r="H9" s="70">
        <f>ROUND(E9/data!$H$19,data!$H$20)</f>
        <v>0</v>
      </c>
      <c r="I9" s="70">
        <f>ROUND(F9/data!$H$19,data!$H$20)</f>
        <v>0</v>
      </c>
    </row>
    <row r="10" spans="1:9" x14ac:dyDescent="0.2">
      <c r="A10">
        <v>1150</v>
      </c>
      <c r="C10">
        <v>0</v>
      </c>
      <c r="D10" s="67">
        <v>747820.68</v>
      </c>
      <c r="E10" s="67">
        <v>697350.23</v>
      </c>
      <c r="F10" s="67">
        <v>581384.05000000005</v>
      </c>
      <c r="G10" s="70">
        <f>ROUND(D10/data!$H$19,data!$H$20)</f>
        <v>748</v>
      </c>
      <c r="H10" s="70">
        <f>ROUND(E10/data!$H$19,data!$H$20)</f>
        <v>697</v>
      </c>
      <c r="I10" s="70">
        <f>ROUND(F10/data!$H$19,data!$H$20)</f>
        <v>581</v>
      </c>
    </row>
    <row r="11" spans="1:9" x14ac:dyDescent="0.2">
      <c r="A11">
        <v>1151</v>
      </c>
      <c r="B11" t="s">
        <v>147</v>
      </c>
      <c r="C11">
        <v>18058656</v>
      </c>
      <c r="D11" s="67">
        <v>319639.56</v>
      </c>
      <c r="E11" s="67">
        <v>0</v>
      </c>
      <c r="F11" s="67">
        <v>0</v>
      </c>
      <c r="G11" s="70">
        <f>ROUND(D11/data!$H$19,data!$H$20)</f>
        <v>320</v>
      </c>
      <c r="H11" s="70">
        <f>ROUND(E11/data!$H$19,data!$H$20)</f>
        <v>0</v>
      </c>
      <c r="I11" s="70">
        <f>ROUND(F11/data!$H$19,data!$H$20)</f>
        <v>0</v>
      </c>
    </row>
    <row r="12" spans="1:9" x14ac:dyDescent="0.2">
      <c r="A12">
        <v>1151</v>
      </c>
      <c r="B12" t="s">
        <v>148</v>
      </c>
      <c r="C12">
        <v>18997199</v>
      </c>
      <c r="D12" s="67">
        <v>52440.12</v>
      </c>
      <c r="E12" s="67">
        <v>0</v>
      </c>
      <c r="F12" s="67">
        <v>0</v>
      </c>
      <c r="G12" s="70">
        <f>ROUND(D12/data!$H$19,data!$H$20)</f>
        <v>52</v>
      </c>
      <c r="H12" s="70">
        <f>ROUND(E12/data!$H$19,data!$H$20)</f>
        <v>0</v>
      </c>
      <c r="I12" s="70">
        <f>ROUND(F12/data!$H$19,data!$H$20)</f>
        <v>0</v>
      </c>
    </row>
    <row r="13" spans="1:9" x14ac:dyDescent="0.2">
      <c r="A13">
        <v>1151</v>
      </c>
      <c r="B13" t="s">
        <v>149</v>
      </c>
      <c r="C13">
        <v>25329646</v>
      </c>
      <c r="D13" s="67">
        <v>74076.100000000006</v>
      </c>
      <c r="E13" s="67">
        <v>0</v>
      </c>
      <c r="F13" s="67">
        <v>0</v>
      </c>
      <c r="G13" s="70">
        <f>ROUND(D13/data!$H$19,data!$H$20)</f>
        <v>74</v>
      </c>
      <c r="H13" s="70">
        <f>ROUND(E13/data!$H$19,data!$H$20)</f>
        <v>0</v>
      </c>
      <c r="I13" s="70">
        <f>ROUND(F13/data!$H$19,data!$H$20)</f>
        <v>0</v>
      </c>
    </row>
    <row r="14" spans="1:9" x14ac:dyDescent="0.2">
      <c r="A14">
        <v>1151</v>
      </c>
      <c r="B14" t="s">
        <v>150</v>
      </c>
      <c r="C14">
        <v>32214399</v>
      </c>
      <c r="D14" s="67">
        <v>62946.63</v>
      </c>
      <c r="E14" s="67">
        <v>0</v>
      </c>
      <c r="F14" s="67">
        <v>0</v>
      </c>
      <c r="G14" s="70">
        <f>ROUND(D14/data!$H$19,data!$H$20)</f>
        <v>63</v>
      </c>
      <c r="H14" s="70">
        <f>ROUND(E14/data!$H$19,data!$H$20)</f>
        <v>0</v>
      </c>
      <c r="I14" s="70">
        <f>ROUND(F14/data!$H$19,data!$H$20)</f>
        <v>0</v>
      </c>
    </row>
    <row r="15" spans="1:9" x14ac:dyDescent="0.2">
      <c r="A15">
        <v>1151</v>
      </c>
      <c r="B15" t="s">
        <v>151</v>
      </c>
      <c r="C15">
        <v>7333553</v>
      </c>
      <c r="D15" s="67">
        <v>150939</v>
      </c>
      <c r="E15" s="67">
        <v>0</v>
      </c>
      <c r="F15" s="67">
        <v>0</v>
      </c>
      <c r="G15" s="70">
        <f>ROUND(D15/data!$H$19,data!$H$20)</f>
        <v>151</v>
      </c>
      <c r="H15" s="70">
        <f>ROUND(E15/data!$H$19,data!$H$20)</f>
        <v>0</v>
      </c>
      <c r="I15" s="70">
        <f>ROUND(F15/data!$H$19,data!$H$20)</f>
        <v>0</v>
      </c>
    </row>
    <row r="16" spans="1:9" x14ac:dyDescent="0.2">
      <c r="A16">
        <v>1151</v>
      </c>
      <c r="B16" t="s">
        <v>152</v>
      </c>
      <c r="C16">
        <v>13904598</v>
      </c>
      <c r="D16" s="67">
        <v>87606.080000000002</v>
      </c>
      <c r="E16" s="67">
        <v>0</v>
      </c>
      <c r="F16" s="67">
        <v>0</v>
      </c>
      <c r="G16" s="70">
        <f>ROUND(D16/data!$H$19,data!$H$20)</f>
        <v>88</v>
      </c>
      <c r="H16" s="70">
        <f>ROUND(E16/data!$H$19,data!$H$20)</f>
        <v>0</v>
      </c>
      <c r="I16" s="70">
        <f>ROUND(F16/data!$H$19,data!$H$20)</f>
        <v>0</v>
      </c>
    </row>
    <row r="17" spans="1:9" x14ac:dyDescent="0.2">
      <c r="A17">
        <v>1151</v>
      </c>
      <c r="B17" t="s">
        <v>153</v>
      </c>
      <c r="C17">
        <v>18058656</v>
      </c>
      <c r="D17" s="67">
        <v>0</v>
      </c>
      <c r="E17" s="67">
        <v>0</v>
      </c>
      <c r="F17" s="67">
        <v>0</v>
      </c>
      <c r="G17" s="70">
        <f>ROUND(D17/data!$H$19,data!$H$20)</f>
        <v>0</v>
      </c>
      <c r="H17" s="70">
        <f>ROUND(E17/data!$H$19,data!$H$20)</f>
        <v>0</v>
      </c>
      <c r="I17" s="70">
        <f>ROUND(F17/data!$H$19,data!$H$20)</f>
        <v>0</v>
      </c>
    </row>
    <row r="18" spans="1:9" x14ac:dyDescent="0.2">
      <c r="A18">
        <v>1151</v>
      </c>
      <c r="B18" t="s">
        <v>154</v>
      </c>
      <c r="C18">
        <v>18997199</v>
      </c>
      <c r="D18" s="67">
        <v>0</v>
      </c>
      <c r="E18" s="67">
        <v>0</v>
      </c>
      <c r="F18" s="67">
        <v>0</v>
      </c>
      <c r="G18" s="70">
        <f>ROUND(D18/data!$H$19,data!$H$20)</f>
        <v>0</v>
      </c>
      <c r="H18" s="70">
        <f>ROUND(E18/data!$H$19,data!$H$20)</f>
        <v>0</v>
      </c>
      <c r="I18" s="70">
        <f>ROUND(F18/data!$H$19,data!$H$20)</f>
        <v>0</v>
      </c>
    </row>
    <row r="19" spans="1:9" x14ac:dyDescent="0.2">
      <c r="A19">
        <v>1151</v>
      </c>
      <c r="B19" t="s">
        <v>155</v>
      </c>
      <c r="C19">
        <v>25329646</v>
      </c>
      <c r="D19" s="67">
        <v>0</v>
      </c>
      <c r="E19" s="67">
        <v>0</v>
      </c>
      <c r="F19" s="67">
        <v>0</v>
      </c>
      <c r="G19" s="70">
        <f>ROUND(D19/data!$H$19,data!$H$20)</f>
        <v>0</v>
      </c>
      <c r="H19" s="70">
        <f>ROUND(E19/data!$H$19,data!$H$20)</f>
        <v>0</v>
      </c>
      <c r="I19" s="70">
        <f>ROUND(F19/data!$H$19,data!$H$20)</f>
        <v>0</v>
      </c>
    </row>
    <row r="20" spans="1:9" x14ac:dyDescent="0.2">
      <c r="A20">
        <v>1151</v>
      </c>
      <c r="B20" t="s">
        <v>156</v>
      </c>
      <c r="C20">
        <v>32214399</v>
      </c>
      <c r="D20" s="67">
        <v>173.19</v>
      </c>
      <c r="E20" s="67">
        <v>0</v>
      </c>
      <c r="F20" s="67">
        <v>0</v>
      </c>
      <c r="G20" s="70">
        <f>ROUND(D20/data!$H$19,data!$H$20)</f>
        <v>0</v>
      </c>
      <c r="H20" s="70">
        <f>ROUND(E20/data!$H$19,data!$H$20)</f>
        <v>0</v>
      </c>
      <c r="I20" s="70">
        <f>ROUND(F20/data!$H$19,data!$H$20)</f>
        <v>0</v>
      </c>
    </row>
    <row r="21" spans="1:9" x14ac:dyDescent="0.2">
      <c r="A21">
        <v>1151</v>
      </c>
      <c r="B21" t="s">
        <v>157</v>
      </c>
      <c r="C21">
        <v>7333553</v>
      </c>
      <c r="D21" s="67">
        <v>0</v>
      </c>
      <c r="E21" s="67">
        <v>0</v>
      </c>
      <c r="F21" s="67">
        <v>0</v>
      </c>
      <c r="G21" s="70">
        <f>ROUND(D21/data!$H$19,data!$H$20)</f>
        <v>0</v>
      </c>
      <c r="H21" s="70">
        <f>ROUND(E21/data!$H$19,data!$H$20)</f>
        <v>0</v>
      </c>
      <c r="I21" s="70">
        <f>ROUND(F21/data!$H$19,data!$H$20)</f>
        <v>0</v>
      </c>
    </row>
    <row r="22" spans="1:9" x14ac:dyDescent="0.2">
      <c r="A22">
        <v>1151</v>
      </c>
      <c r="B22" t="s">
        <v>158</v>
      </c>
      <c r="C22">
        <v>13904598</v>
      </c>
      <c r="D22" s="67">
        <v>0</v>
      </c>
      <c r="E22" s="67">
        <v>0</v>
      </c>
      <c r="F22" s="67">
        <v>0</v>
      </c>
      <c r="G22" s="70">
        <f>ROUND(D22/data!$H$19,data!$H$20)</f>
        <v>0</v>
      </c>
      <c r="H22" s="70">
        <f>ROUND(E22/data!$H$19,data!$H$20)</f>
        <v>0</v>
      </c>
      <c r="I22" s="70">
        <f>ROUND(F22/data!$H$19,data!$H$20)</f>
        <v>0</v>
      </c>
    </row>
    <row r="23" spans="1:9" x14ac:dyDescent="0.2">
      <c r="A23">
        <v>1160</v>
      </c>
      <c r="C23">
        <v>0</v>
      </c>
      <c r="D23" s="67">
        <v>0</v>
      </c>
      <c r="E23" s="67">
        <v>0</v>
      </c>
      <c r="F23" s="67">
        <v>0</v>
      </c>
      <c r="G23" s="70">
        <f>ROUND(D23/data!$H$19,data!$H$20)</f>
        <v>0</v>
      </c>
      <c r="H23" s="70">
        <f>ROUND(E23/data!$H$19,data!$H$20)</f>
        <v>0</v>
      </c>
      <c r="I23" s="70">
        <f>ROUND(F23/data!$H$19,data!$H$20)</f>
        <v>0</v>
      </c>
    </row>
    <row r="24" spans="1:9" x14ac:dyDescent="0.2">
      <c r="A24">
        <v>1170</v>
      </c>
      <c r="C24">
        <v>0</v>
      </c>
      <c r="D24" s="67">
        <v>0</v>
      </c>
      <c r="E24" s="67">
        <v>0</v>
      </c>
      <c r="F24" s="67">
        <v>0</v>
      </c>
      <c r="G24" s="70">
        <f>ROUND(D24/data!$H$19,data!$H$20)</f>
        <v>0</v>
      </c>
      <c r="H24" s="70">
        <f>ROUND(E24/data!$H$19,data!$H$20)</f>
        <v>0</v>
      </c>
      <c r="I24" s="70">
        <f>ROUND(F24/data!$H$19,data!$H$20)</f>
        <v>0</v>
      </c>
    </row>
    <row r="25" spans="1:9" x14ac:dyDescent="0.2">
      <c r="A25">
        <v>1210</v>
      </c>
      <c r="C25">
        <v>0</v>
      </c>
      <c r="D25" s="67">
        <v>0</v>
      </c>
      <c r="E25" s="67">
        <v>0</v>
      </c>
      <c r="F25" s="67">
        <v>0</v>
      </c>
      <c r="G25" s="70">
        <f>ROUND(D25/data!$H$19,data!$H$20)</f>
        <v>0</v>
      </c>
      <c r="H25" s="70">
        <f>ROUND(E25/data!$H$19,data!$H$20)</f>
        <v>0</v>
      </c>
      <c r="I25" s="70">
        <f>ROUND(F25/data!$H$19,data!$H$20)</f>
        <v>0</v>
      </c>
    </row>
    <row r="26" spans="1:9" x14ac:dyDescent="0.2">
      <c r="A26">
        <v>1220</v>
      </c>
      <c r="C26">
        <v>0</v>
      </c>
      <c r="D26" s="67">
        <v>0</v>
      </c>
      <c r="E26" s="67">
        <v>0</v>
      </c>
      <c r="F26" s="67">
        <v>0</v>
      </c>
      <c r="G26" s="70">
        <f>ROUND(D26/data!$H$19,data!$H$20)</f>
        <v>0</v>
      </c>
      <c r="H26" s="70">
        <f>ROUND(E26/data!$H$19,data!$H$20)</f>
        <v>0</v>
      </c>
      <c r="I26" s="70">
        <f>ROUND(F26/data!$H$19,data!$H$20)</f>
        <v>0</v>
      </c>
    </row>
    <row r="27" spans="1:9" x14ac:dyDescent="0.2">
      <c r="A27">
        <v>1230</v>
      </c>
      <c r="C27">
        <v>0</v>
      </c>
      <c r="D27" s="67">
        <v>36433.769999999997</v>
      </c>
      <c r="E27" s="67">
        <v>67426.23</v>
      </c>
      <c r="F27" s="67">
        <v>43966.02</v>
      </c>
      <c r="G27" s="70">
        <f>ROUND(D27/data!$H$19,data!$H$20)</f>
        <v>36</v>
      </c>
      <c r="H27" s="70">
        <f>ROUND(E27/data!$H$19,data!$H$20)</f>
        <v>67</v>
      </c>
      <c r="I27" s="70">
        <f>ROUND(F27/data!$H$19,data!$H$20)</f>
        <v>44</v>
      </c>
    </row>
    <row r="28" spans="1:9" x14ac:dyDescent="0.2">
      <c r="A28">
        <v>1231</v>
      </c>
      <c r="B28" t="s">
        <v>159</v>
      </c>
      <c r="C28">
        <v>1</v>
      </c>
      <c r="D28" s="67">
        <v>11158.91</v>
      </c>
      <c r="E28" s="67">
        <v>0</v>
      </c>
      <c r="F28" s="67">
        <v>0</v>
      </c>
      <c r="G28" s="70">
        <f>ROUND(D28/data!$H$19,data!$H$20)</f>
        <v>11</v>
      </c>
      <c r="H28" s="70">
        <f>ROUND(E28/data!$H$19,data!$H$20)</f>
        <v>0</v>
      </c>
      <c r="I28" s="70">
        <f>ROUND(F28/data!$H$19,data!$H$20)</f>
        <v>0</v>
      </c>
    </row>
    <row r="29" spans="1:9" x14ac:dyDescent="0.2">
      <c r="A29">
        <v>1231</v>
      </c>
      <c r="B29" t="s">
        <v>160</v>
      </c>
      <c r="C29">
        <v>13904598</v>
      </c>
      <c r="D29" s="67">
        <v>1426.06</v>
      </c>
      <c r="E29" s="67">
        <v>0</v>
      </c>
      <c r="F29" s="67">
        <v>0</v>
      </c>
      <c r="G29" s="70">
        <f>ROUND(D29/data!$H$19,data!$H$20)</f>
        <v>1</v>
      </c>
      <c r="H29" s="70">
        <f>ROUND(E29/data!$H$19,data!$H$20)</f>
        <v>0</v>
      </c>
      <c r="I29" s="70">
        <f>ROUND(F29/data!$H$19,data!$H$20)</f>
        <v>0</v>
      </c>
    </row>
    <row r="30" spans="1:9" x14ac:dyDescent="0.2">
      <c r="A30">
        <v>1231</v>
      </c>
      <c r="B30" t="s">
        <v>161</v>
      </c>
      <c r="C30">
        <v>7333553</v>
      </c>
      <c r="D30" s="67">
        <v>4461</v>
      </c>
      <c r="E30" s="67">
        <v>0</v>
      </c>
      <c r="F30" s="67">
        <v>0</v>
      </c>
      <c r="G30" s="70">
        <f>ROUND(D30/data!$H$19,data!$H$20)</f>
        <v>4</v>
      </c>
      <c r="H30" s="70">
        <f>ROUND(E30/data!$H$19,data!$H$20)</f>
        <v>0</v>
      </c>
      <c r="I30" s="70">
        <f>ROUND(F30/data!$H$19,data!$H$20)</f>
        <v>0</v>
      </c>
    </row>
    <row r="31" spans="1:9" x14ac:dyDescent="0.2">
      <c r="A31">
        <v>1231</v>
      </c>
      <c r="B31" t="s">
        <v>162</v>
      </c>
      <c r="C31">
        <v>12379287</v>
      </c>
      <c r="D31" s="67">
        <v>11888.55</v>
      </c>
      <c r="E31" s="67">
        <v>0</v>
      </c>
      <c r="F31" s="67">
        <v>0</v>
      </c>
      <c r="G31" s="70">
        <f>ROUND(D31/data!$H$19,data!$H$20)</f>
        <v>12</v>
      </c>
      <c r="H31" s="70">
        <f>ROUND(E31/data!$H$19,data!$H$20)</f>
        <v>0</v>
      </c>
      <c r="I31" s="70">
        <f>ROUND(F31/data!$H$19,data!$H$20)</f>
        <v>0</v>
      </c>
    </row>
    <row r="32" spans="1:9" x14ac:dyDescent="0.2">
      <c r="A32">
        <v>1231</v>
      </c>
      <c r="B32" t="s">
        <v>163</v>
      </c>
      <c r="C32">
        <v>25329646</v>
      </c>
      <c r="D32" s="67">
        <v>1240.4000000000001</v>
      </c>
      <c r="E32" s="67">
        <v>0</v>
      </c>
      <c r="F32" s="67">
        <v>0</v>
      </c>
      <c r="G32" s="70">
        <f>ROUND(D32/data!$H$19,data!$H$20)</f>
        <v>1</v>
      </c>
      <c r="H32" s="70">
        <f>ROUND(E32/data!$H$19,data!$H$20)</f>
        <v>0</v>
      </c>
      <c r="I32" s="70">
        <f>ROUND(F32/data!$H$19,data!$H$20)</f>
        <v>0</v>
      </c>
    </row>
    <row r="33" spans="1:9" x14ac:dyDescent="0.2">
      <c r="A33">
        <v>1231</v>
      </c>
      <c r="B33" t="s">
        <v>164</v>
      </c>
      <c r="C33">
        <v>32214399</v>
      </c>
      <c r="D33" s="67">
        <v>1522.14</v>
      </c>
      <c r="E33" s="67">
        <v>0</v>
      </c>
      <c r="F33" s="67">
        <v>0</v>
      </c>
      <c r="G33" s="70">
        <f>ROUND(D33/data!$H$19,data!$H$20)</f>
        <v>2</v>
      </c>
      <c r="H33" s="70">
        <f>ROUND(E33/data!$H$19,data!$H$20)</f>
        <v>0</v>
      </c>
      <c r="I33" s="70">
        <f>ROUND(F33/data!$H$19,data!$H$20)</f>
        <v>0</v>
      </c>
    </row>
    <row r="34" spans="1:9" x14ac:dyDescent="0.2">
      <c r="A34">
        <v>1231</v>
      </c>
      <c r="B34" t="s">
        <v>165</v>
      </c>
      <c r="C34">
        <v>18058656</v>
      </c>
      <c r="D34" s="67">
        <v>3116.1</v>
      </c>
      <c r="E34" s="67">
        <v>0</v>
      </c>
      <c r="F34" s="67">
        <v>0</v>
      </c>
      <c r="G34" s="70">
        <f>ROUND(D34/data!$H$19,data!$H$20)</f>
        <v>3</v>
      </c>
      <c r="H34" s="70">
        <f>ROUND(E34/data!$H$19,data!$H$20)</f>
        <v>0</v>
      </c>
      <c r="I34" s="70">
        <f>ROUND(F34/data!$H$19,data!$H$20)</f>
        <v>0</v>
      </c>
    </row>
    <row r="35" spans="1:9" x14ac:dyDescent="0.2">
      <c r="A35">
        <v>1231</v>
      </c>
      <c r="B35" t="s">
        <v>166</v>
      </c>
      <c r="C35">
        <v>18997199</v>
      </c>
      <c r="D35" s="67">
        <v>442.54</v>
      </c>
      <c r="E35" s="67">
        <v>0</v>
      </c>
      <c r="F35" s="67">
        <v>0</v>
      </c>
      <c r="G35" s="70">
        <f>ROUND(D35/data!$H$19,data!$H$20)</f>
        <v>0</v>
      </c>
      <c r="H35" s="70">
        <f>ROUND(E35/data!$H$19,data!$H$20)</f>
        <v>0</v>
      </c>
      <c r="I35" s="70">
        <f>ROUND(F35/data!$H$19,data!$H$20)</f>
        <v>0</v>
      </c>
    </row>
    <row r="36" spans="1:9" x14ac:dyDescent="0.2">
      <c r="A36">
        <v>1231</v>
      </c>
      <c r="B36" t="s">
        <v>167</v>
      </c>
      <c r="C36">
        <v>23351445</v>
      </c>
      <c r="D36" s="67">
        <v>1178.07</v>
      </c>
      <c r="E36" s="67">
        <v>0</v>
      </c>
      <c r="F36" s="67">
        <v>0</v>
      </c>
      <c r="G36" s="70">
        <f>ROUND(D36/data!$H$19,data!$H$20)</f>
        <v>1</v>
      </c>
      <c r="H36" s="70">
        <f>ROUND(E36/data!$H$19,data!$H$20)</f>
        <v>0</v>
      </c>
      <c r="I36" s="70">
        <f>ROUND(F36/data!$H$19,data!$H$20)</f>
        <v>0</v>
      </c>
    </row>
    <row r="37" spans="1:9" x14ac:dyDescent="0.2">
      <c r="A37">
        <v>1231</v>
      </c>
      <c r="B37">
        <v>97</v>
      </c>
      <c r="C37">
        <v>0</v>
      </c>
      <c r="D37" s="67">
        <v>0</v>
      </c>
      <c r="E37" s="67">
        <v>0</v>
      </c>
      <c r="F37" s="67">
        <v>0</v>
      </c>
      <c r="G37" s="70">
        <f>ROUND(D37/data!$H$19,data!$H$20)</f>
        <v>0</v>
      </c>
      <c r="H37" s="70">
        <f>ROUND(E37/data!$H$19,data!$H$20)</f>
        <v>0</v>
      </c>
      <c r="I37" s="70">
        <f>ROUND(F37/data!$H$19,data!$H$20)</f>
        <v>0</v>
      </c>
    </row>
    <row r="38" spans="1:9" x14ac:dyDescent="0.2">
      <c r="A38">
        <v>1240</v>
      </c>
      <c r="C38">
        <v>0</v>
      </c>
      <c r="D38" s="67">
        <v>495478.27</v>
      </c>
      <c r="E38" s="67">
        <v>520740.6</v>
      </c>
      <c r="F38" s="67">
        <v>581664.6</v>
      </c>
      <c r="G38" s="70">
        <f>ROUND(D38/data!$H$19,data!$H$20)</f>
        <v>495</v>
      </c>
      <c r="H38" s="70">
        <f>ROUND(E38/data!$H$19,data!$H$20)</f>
        <v>521</v>
      </c>
      <c r="I38" s="70">
        <f>ROUND(F38/data!$H$19,data!$H$20)</f>
        <v>582</v>
      </c>
    </row>
    <row r="39" spans="1:9" x14ac:dyDescent="0.2">
      <c r="A39">
        <v>1241</v>
      </c>
      <c r="B39" t="s">
        <v>168</v>
      </c>
      <c r="C39">
        <v>12379287</v>
      </c>
      <c r="D39" s="67">
        <v>435983.1</v>
      </c>
      <c r="E39" s="67">
        <v>0</v>
      </c>
      <c r="F39" s="67">
        <v>0</v>
      </c>
      <c r="G39" s="70">
        <f>ROUND(D39/data!$H$19,data!$H$20)</f>
        <v>436</v>
      </c>
      <c r="H39" s="70">
        <f>ROUND(E39/data!$H$19,data!$H$20)</f>
        <v>0</v>
      </c>
      <c r="I39" s="70">
        <f>ROUND(F39/data!$H$19,data!$H$20)</f>
        <v>0</v>
      </c>
    </row>
    <row r="40" spans="1:9" x14ac:dyDescent="0.2">
      <c r="A40">
        <v>1241</v>
      </c>
      <c r="B40" t="s">
        <v>169</v>
      </c>
      <c r="C40">
        <v>23351445</v>
      </c>
      <c r="D40" s="67">
        <v>59495.17</v>
      </c>
      <c r="E40" s="67">
        <v>0</v>
      </c>
      <c r="F40" s="67">
        <v>0</v>
      </c>
      <c r="G40" s="70">
        <f>ROUND(D40/data!$H$19,data!$H$20)</f>
        <v>59</v>
      </c>
      <c r="H40" s="70">
        <f>ROUND(E40/data!$H$19,data!$H$20)</f>
        <v>0</v>
      </c>
      <c r="I40" s="70">
        <f>ROUND(F40/data!$H$19,data!$H$20)</f>
        <v>0</v>
      </c>
    </row>
    <row r="41" spans="1:9" x14ac:dyDescent="0.2">
      <c r="A41">
        <v>1241</v>
      </c>
      <c r="B41" t="s">
        <v>170</v>
      </c>
      <c r="C41">
        <v>12379287</v>
      </c>
      <c r="D41" s="67">
        <v>0</v>
      </c>
      <c r="E41" s="67">
        <v>0</v>
      </c>
      <c r="F41" s="67">
        <v>0</v>
      </c>
      <c r="G41" s="70">
        <f>ROUND(D41/data!$H$19,data!$H$20)</f>
        <v>0</v>
      </c>
      <c r="H41" s="70">
        <f>ROUND(E41/data!$H$19,data!$H$20)</f>
        <v>0</v>
      </c>
      <c r="I41" s="70">
        <f>ROUND(F41/data!$H$19,data!$H$20)</f>
        <v>0</v>
      </c>
    </row>
    <row r="42" spans="1:9" x14ac:dyDescent="0.2">
      <c r="A42">
        <v>1241</v>
      </c>
      <c r="B42" t="s">
        <v>171</v>
      </c>
      <c r="C42">
        <v>23351445</v>
      </c>
      <c r="D42" s="67">
        <v>0</v>
      </c>
      <c r="E42" s="67">
        <v>0</v>
      </c>
      <c r="F42" s="67">
        <v>0</v>
      </c>
      <c r="G42" s="70">
        <f>ROUND(D42/data!$H$19,data!$H$20)</f>
        <v>0</v>
      </c>
      <c r="H42" s="70">
        <f>ROUND(E42/data!$H$19,data!$H$20)</f>
        <v>0</v>
      </c>
      <c r="I42" s="70">
        <f>ROUND(F42/data!$H$19,data!$H$20)</f>
        <v>0</v>
      </c>
    </row>
    <row r="43" spans="1:9" x14ac:dyDescent="0.2">
      <c r="A43">
        <v>1250</v>
      </c>
      <c r="C43">
        <v>0</v>
      </c>
      <c r="D43" s="67">
        <v>11391.25</v>
      </c>
      <c r="E43" s="67">
        <v>7949.67</v>
      </c>
      <c r="F43" s="67">
        <v>15872.86</v>
      </c>
      <c r="G43" s="70">
        <f>ROUND(D43/data!$H$19,data!$H$20)</f>
        <v>11</v>
      </c>
      <c r="H43" s="70">
        <f>ROUND(E43/data!$H$19,data!$H$20)</f>
        <v>8</v>
      </c>
      <c r="I43" s="70">
        <f>ROUND(F43/data!$H$19,data!$H$20)</f>
        <v>16</v>
      </c>
    </row>
    <row r="44" spans="1:9" x14ac:dyDescent="0.2">
      <c r="A44">
        <v>1251</v>
      </c>
      <c r="B44" t="s">
        <v>172</v>
      </c>
      <c r="C44">
        <v>1</v>
      </c>
      <c r="D44" s="67">
        <v>11391.25</v>
      </c>
      <c r="E44" s="67">
        <v>0</v>
      </c>
      <c r="F44" s="67">
        <v>0</v>
      </c>
      <c r="G44" s="70">
        <f>ROUND(D44/data!$H$19,data!$H$20)</f>
        <v>11</v>
      </c>
      <c r="H44" s="70">
        <f>ROUND(E44/data!$H$19,data!$H$20)</f>
        <v>0</v>
      </c>
      <c r="I44" s="70">
        <f>ROUND(F44/data!$H$19,data!$H$20)</f>
        <v>0</v>
      </c>
    </row>
    <row r="45" spans="1:9" x14ac:dyDescent="0.2">
      <c r="A45">
        <v>1260</v>
      </c>
      <c r="C45">
        <v>0</v>
      </c>
      <c r="D45" s="67">
        <v>0</v>
      </c>
      <c r="E45" s="67">
        <v>0</v>
      </c>
      <c r="F45" s="67">
        <v>0</v>
      </c>
      <c r="G45" s="70">
        <f>ROUND(D45/data!$H$19,data!$H$20)</f>
        <v>0</v>
      </c>
      <c r="H45" s="70">
        <f>ROUND(E45/data!$H$19,data!$H$20)</f>
        <v>0</v>
      </c>
      <c r="I45" s="70">
        <f>ROUND(F45/data!$H$19,data!$H$20)</f>
        <v>0</v>
      </c>
    </row>
    <row r="46" spans="1:9" x14ac:dyDescent="0.2">
      <c r="A46">
        <v>1310</v>
      </c>
      <c r="C46">
        <v>0</v>
      </c>
      <c r="D46" s="67">
        <v>0</v>
      </c>
      <c r="E46" s="67">
        <v>0</v>
      </c>
      <c r="F46" s="67">
        <v>0</v>
      </c>
      <c r="G46" s="70">
        <f>ROUND(D46/data!$H$19,data!$H$20)</f>
        <v>0</v>
      </c>
      <c r="H46" s="70">
        <f>ROUND(E46/data!$H$19,data!$H$20)</f>
        <v>0</v>
      </c>
      <c r="I46" s="70">
        <f>ROUND(F46/data!$H$19,data!$H$20)</f>
        <v>0</v>
      </c>
    </row>
    <row r="47" spans="1:9" x14ac:dyDescent="0.2">
      <c r="A47">
        <v>1320</v>
      </c>
      <c r="C47">
        <v>0</v>
      </c>
      <c r="D47" s="67">
        <v>0</v>
      </c>
      <c r="E47" s="67">
        <v>0</v>
      </c>
      <c r="F47" s="67">
        <v>0</v>
      </c>
      <c r="G47" s="70">
        <f>ROUND(D47/data!$H$19,data!$H$20)</f>
        <v>0</v>
      </c>
      <c r="H47" s="70">
        <f>ROUND(E47/data!$H$19,data!$H$20)</f>
        <v>0</v>
      </c>
      <c r="I47" s="70">
        <f>ROUND(F47/data!$H$19,data!$H$20)</f>
        <v>0</v>
      </c>
    </row>
    <row r="48" spans="1:9" x14ac:dyDescent="0.2">
      <c r="A48">
        <v>1340</v>
      </c>
      <c r="C48">
        <v>0</v>
      </c>
      <c r="D48" s="67">
        <v>0</v>
      </c>
      <c r="E48" s="67">
        <v>0</v>
      </c>
      <c r="F48" s="67">
        <v>0</v>
      </c>
      <c r="G48" s="70">
        <f>ROUND(D48/data!$H$19,data!$H$20)</f>
        <v>0</v>
      </c>
      <c r="H48" s="70">
        <f>ROUND(E48/data!$H$19,data!$H$20)</f>
        <v>0</v>
      </c>
      <c r="I48" s="70">
        <f>ROUND(F48/data!$H$19,data!$H$20)</f>
        <v>0</v>
      </c>
    </row>
    <row r="49" spans="1:9" x14ac:dyDescent="0.2">
      <c r="A49">
        <v>1350</v>
      </c>
      <c r="C49">
        <v>0</v>
      </c>
      <c r="D49" s="67">
        <v>0</v>
      </c>
      <c r="E49" s="67">
        <v>0</v>
      </c>
      <c r="F49" s="67">
        <v>0</v>
      </c>
      <c r="G49" s="70">
        <f>ROUND(D49/data!$H$19,data!$H$20)</f>
        <v>0</v>
      </c>
      <c r="H49" s="70">
        <f>ROUND(E49/data!$H$19,data!$H$20)</f>
        <v>0</v>
      </c>
      <c r="I49" s="70">
        <f>ROUND(F49/data!$H$19,data!$H$20)</f>
        <v>0</v>
      </c>
    </row>
    <row r="50" spans="1:9" x14ac:dyDescent="0.2">
      <c r="A50">
        <v>1360</v>
      </c>
      <c r="C50">
        <v>0</v>
      </c>
      <c r="D50" s="67">
        <v>0</v>
      </c>
      <c r="E50" s="67">
        <v>0</v>
      </c>
      <c r="F50" s="67">
        <v>0</v>
      </c>
      <c r="G50" s="70">
        <f>ROUND(D50/data!$H$19,data!$H$20)</f>
        <v>0</v>
      </c>
      <c r="H50" s="70">
        <f>ROUND(E50/data!$H$19,data!$H$20)</f>
        <v>0</v>
      </c>
      <c r="I50" s="70">
        <f>ROUND(F50/data!$H$19,data!$H$20)</f>
        <v>0</v>
      </c>
    </row>
    <row r="51" spans="1:9" x14ac:dyDescent="0.2">
      <c r="A51">
        <v>1361</v>
      </c>
      <c r="B51">
        <v>96</v>
      </c>
      <c r="C51">
        <v>0</v>
      </c>
      <c r="D51" s="67">
        <v>0</v>
      </c>
      <c r="E51" s="67">
        <v>0</v>
      </c>
      <c r="F51" s="67">
        <v>0</v>
      </c>
      <c r="G51" s="70">
        <f>ROUND(D51/data!$H$19,data!$H$20)</f>
        <v>0</v>
      </c>
      <c r="H51" s="70">
        <f>ROUND(E51/data!$H$19,data!$H$20)</f>
        <v>0</v>
      </c>
      <c r="I51" s="70">
        <f>ROUND(F51/data!$H$19,data!$H$20)</f>
        <v>0</v>
      </c>
    </row>
    <row r="52" spans="1:9" x14ac:dyDescent="0.2">
      <c r="A52">
        <v>1370</v>
      </c>
      <c r="C52">
        <v>0</v>
      </c>
      <c r="D52" s="67">
        <v>10320.17</v>
      </c>
      <c r="E52" s="67">
        <v>0</v>
      </c>
      <c r="F52" s="67">
        <v>0</v>
      </c>
      <c r="G52" s="70">
        <f>ROUND(D52/data!$H$19,data!$H$20)</f>
        <v>10</v>
      </c>
      <c r="H52" s="70">
        <f>ROUND(E52/data!$H$19,data!$H$20)</f>
        <v>0</v>
      </c>
      <c r="I52" s="70">
        <f>ROUND(F52/data!$H$19,data!$H$20)</f>
        <v>0</v>
      </c>
    </row>
    <row r="53" spans="1:9" x14ac:dyDescent="0.2">
      <c r="A53">
        <v>1371</v>
      </c>
      <c r="B53" t="s">
        <v>173</v>
      </c>
      <c r="C53">
        <v>0</v>
      </c>
      <c r="D53" s="67">
        <v>9717.1200000000008</v>
      </c>
      <c r="E53" s="67">
        <v>0</v>
      </c>
      <c r="F53" s="67">
        <v>0</v>
      </c>
      <c r="G53" s="70">
        <f>ROUND(D53/data!$H$19,data!$H$20)</f>
        <v>10</v>
      </c>
      <c r="H53" s="70">
        <f>ROUND(E53/data!$H$19,data!$H$20)</f>
        <v>0</v>
      </c>
      <c r="I53" s="70">
        <f>ROUND(F53/data!$H$19,data!$H$20)</f>
        <v>0</v>
      </c>
    </row>
    <row r="54" spans="1:9" x14ac:dyDescent="0.2">
      <c r="A54">
        <v>1371</v>
      </c>
      <c r="B54">
        <v>86.3</v>
      </c>
      <c r="C54">
        <v>0</v>
      </c>
      <c r="D54" s="67">
        <v>603.04999999999995</v>
      </c>
      <c r="E54" s="67">
        <v>0</v>
      </c>
      <c r="F54" s="67">
        <v>0</v>
      </c>
      <c r="G54" s="70">
        <f>ROUND(D54/data!$H$19,data!$H$20)</f>
        <v>1</v>
      </c>
      <c r="H54" s="70">
        <f>ROUND(E54/data!$H$19,data!$H$20)</f>
        <v>0</v>
      </c>
      <c r="I54" s="70">
        <f>ROUND(F54/data!$H$19,data!$H$20)</f>
        <v>0</v>
      </c>
    </row>
    <row r="55" spans="1:9" x14ac:dyDescent="0.2">
      <c r="A55">
        <v>1410</v>
      </c>
      <c r="C55">
        <v>0</v>
      </c>
      <c r="D55" s="67">
        <v>0</v>
      </c>
      <c r="E55" s="67">
        <v>0</v>
      </c>
      <c r="F55" s="67">
        <v>0</v>
      </c>
      <c r="G55" s="70">
        <f>ROUND(D55/data!$H$19,data!$H$20)</f>
        <v>0</v>
      </c>
      <c r="H55" s="70">
        <f>ROUND(E55/data!$H$19,data!$H$20)</f>
        <v>0</v>
      </c>
      <c r="I55" s="70">
        <f>ROUND(F55/data!$H$19,data!$H$20)</f>
        <v>0</v>
      </c>
    </row>
    <row r="56" spans="1:9" x14ac:dyDescent="0.2">
      <c r="A56">
        <v>1420</v>
      </c>
      <c r="C56">
        <v>0</v>
      </c>
      <c r="D56" s="67">
        <v>0</v>
      </c>
      <c r="E56" s="67">
        <v>0</v>
      </c>
      <c r="F56" s="67">
        <v>0</v>
      </c>
      <c r="G56" s="70">
        <f>ROUND(D56/data!$H$19,data!$H$20)</f>
        <v>0</v>
      </c>
      <c r="H56" s="70">
        <f>ROUND(E56/data!$H$19,data!$H$20)</f>
        <v>0</v>
      </c>
      <c r="I56" s="70">
        <f>ROUND(F56/data!$H$19,data!$H$20)</f>
        <v>0</v>
      </c>
    </row>
    <row r="57" spans="1:9" x14ac:dyDescent="0.2">
      <c r="A57">
        <v>1430</v>
      </c>
      <c r="C57">
        <v>0</v>
      </c>
      <c r="D57" s="67">
        <v>0</v>
      </c>
      <c r="E57" s="67">
        <v>0</v>
      </c>
      <c r="F57" s="67">
        <v>0</v>
      </c>
      <c r="G57" s="70">
        <f>ROUND(D57/data!$H$19,data!$H$20)</f>
        <v>0</v>
      </c>
      <c r="H57" s="70">
        <f>ROUND(E57/data!$H$19,data!$H$20)</f>
        <v>0</v>
      </c>
      <c r="I57" s="70">
        <f>ROUND(F57/data!$H$19,data!$H$20)</f>
        <v>0</v>
      </c>
    </row>
    <row r="58" spans="1:9" x14ac:dyDescent="0.2">
      <c r="A58">
        <v>1450</v>
      </c>
      <c r="C58">
        <v>0</v>
      </c>
      <c r="D58" s="67">
        <v>0</v>
      </c>
      <c r="E58" s="67">
        <v>0</v>
      </c>
      <c r="F58" s="67">
        <v>0</v>
      </c>
      <c r="G58" s="70">
        <f>ROUND(D58/data!$H$19,data!$H$20)</f>
        <v>0</v>
      </c>
      <c r="H58" s="70">
        <f>ROUND(E58/data!$H$19,data!$H$20)</f>
        <v>0</v>
      </c>
      <c r="I58" s="70">
        <f>ROUND(F58/data!$H$19,data!$H$20)</f>
        <v>0</v>
      </c>
    </row>
    <row r="59" spans="1:9" x14ac:dyDescent="0.2">
      <c r="A59">
        <v>1510</v>
      </c>
      <c r="C59">
        <v>0</v>
      </c>
      <c r="D59" s="67">
        <v>0</v>
      </c>
      <c r="E59" s="67">
        <v>0</v>
      </c>
      <c r="F59" s="67">
        <v>0</v>
      </c>
      <c r="G59" s="70">
        <f>ROUND(D59/data!$H$19,data!$H$20)</f>
        <v>0</v>
      </c>
      <c r="H59" s="70">
        <f>ROUND(E59/data!$H$19,data!$H$20)</f>
        <v>0</v>
      </c>
      <c r="I59" s="70">
        <f>ROUND(F59/data!$H$19,data!$H$20)</f>
        <v>0</v>
      </c>
    </row>
    <row r="60" spans="1:9" x14ac:dyDescent="0.2">
      <c r="A60">
        <v>1520</v>
      </c>
      <c r="C60">
        <v>0</v>
      </c>
      <c r="D60" s="67">
        <v>1280803.8</v>
      </c>
      <c r="E60" s="67">
        <v>1293466.73</v>
      </c>
      <c r="F60" s="67">
        <v>1222887.53</v>
      </c>
      <c r="G60" s="70">
        <f>ROUND(D60/data!$H$19,data!$H$20)</f>
        <v>1281</v>
      </c>
      <c r="H60" s="70">
        <f>ROUND(E60/data!$H$19,data!$H$20)</f>
        <v>1293</v>
      </c>
      <c r="I60" s="70">
        <f>ROUND(F60/data!$H$19,data!$H$20)</f>
        <v>1223</v>
      </c>
    </row>
    <row r="61" spans="1:9" x14ac:dyDescent="0.2">
      <c r="A61">
        <v>1521</v>
      </c>
      <c r="B61" t="s">
        <v>174</v>
      </c>
      <c r="C61">
        <v>1</v>
      </c>
      <c r="D61" s="67">
        <v>300</v>
      </c>
      <c r="E61" s="67">
        <v>0</v>
      </c>
      <c r="F61" s="67">
        <v>0</v>
      </c>
      <c r="G61" s="70">
        <f>ROUND(D61/data!$H$19,data!$H$20)</f>
        <v>0</v>
      </c>
      <c r="H61" s="70">
        <f>ROUND(E61/data!$H$19,data!$H$20)</f>
        <v>0</v>
      </c>
      <c r="I61" s="70">
        <f>ROUND(F61/data!$H$19,data!$H$20)</f>
        <v>0</v>
      </c>
    </row>
    <row r="62" spans="1:9" x14ac:dyDescent="0.2">
      <c r="A62">
        <v>1521</v>
      </c>
      <c r="B62">
        <v>86.1</v>
      </c>
      <c r="C62">
        <v>0</v>
      </c>
      <c r="D62" s="67">
        <v>1280503.8</v>
      </c>
      <c r="E62" s="67">
        <v>0</v>
      </c>
      <c r="F62" s="67">
        <v>0</v>
      </c>
      <c r="G62" s="70">
        <f>ROUND(D62/data!$H$19,data!$H$20)</f>
        <v>1281</v>
      </c>
      <c r="H62" s="70">
        <f>ROUND(E62/data!$H$19,data!$H$20)</f>
        <v>0</v>
      </c>
      <c r="I62" s="70">
        <f>ROUND(F62/data!$H$19,data!$H$20)</f>
        <v>0</v>
      </c>
    </row>
    <row r="63" spans="1:9" x14ac:dyDescent="0.2">
      <c r="A63">
        <v>1530</v>
      </c>
      <c r="C63">
        <v>0</v>
      </c>
      <c r="D63" s="67">
        <v>0</v>
      </c>
      <c r="E63" s="67">
        <v>0</v>
      </c>
      <c r="F63" s="67">
        <v>0</v>
      </c>
      <c r="G63" s="70">
        <f>ROUND(D63/data!$H$19,data!$H$20)</f>
        <v>0</v>
      </c>
      <c r="H63" s="70">
        <f>ROUND(E63/data!$H$19,data!$H$20)</f>
        <v>0</v>
      </c>
      <c r="I63" s="70">
        <f>ROUND(F63/data!$H$19,data!$H$20)</f>
        <v>0</v>
      </c>
    </row>
    <row r="64" spans="1:9" x14ac:dyDescent="0.2">
      <c r="A64">
        <v>1531</v>
      </c>
      <c r="B64">
        <v>98</v>
      </c>
      <c r="C64">
        <v>0</v>
      </c>
      <c r="D64" s="67">
        <v>0</v>
      </c>
      <c r="E64" s="67">
        <v>0</v>
      </c>
      <c r="F64" s="67">
        <v>0</v>
      </c>
      <c r="G64" s="70">
        <f>ROUND(D64/data!$H$19,data!$H$20)</f>
        <v>0</v>
      </c>
      <c r="H64" s="70">
        <f>ROUND(E64/data!$H$19,data!$H$20)</f>
        <v>0</v>
      </c>
      <c r="I64" s="70">
        <f>ROUND(F64/data!$H$19,data!$H$20)</f>
        <v>0</v>
      </c>
    </row>
    <row r="65" spans="1:9" x14ac:dyDescent="0.2">
      <c r="A65">
        <v>1540</v>
      </c>
      <c r="C65">
        <v>0</v>
      </c>
      <c r="D65" s="67">
        <v>0</v>
      </c>
      <c r="E65" s="67">
        <v>0</v>
      </c>
      <c r="F65" s="67">
        <v>0</v>
      </c>
      <c r="G65" s="70">
        <f>ROUND(D65/data!$H$19,data!$H$20)</f>
        <v>0</v>
      </c>
      <c r="H65" s="70">
        <f>ROUND(E65/data!$H$19,data!$H$20)</f>
        <v>0</v>
      </c>
      <c r="I65" s="70">
        <f>ROUND(F65/data!$H$19,data!$H$20)</f>
        <v>0</v>
      </c>
    </row>
    <row r="66" spans="1:9" x14ac:dyDescent="0.2">
      <c r="A66">
        <v>1550</v>
      </c>
      <c r="C66">
        <v>0</v>
      </c>
      <c r="D66" s="67">
        <v>0</v>
      </c>
      <c r="E66" s="67">
        <v>0</v>
      </c>
      <c r="F66" s="67">
        <v>0</v>
      </c>
      <c r="G66" s="70">
        <f>ROUND(D66/data!$H$19,data!$H$20)</f>
        <v>0</v>
      </c>
      <c r="H66" s="70">
        <f>ROUND(E66/data!$H$19,data!$H$20)</f>
        <v>0</v>
      </c>
      <c r="I66" s="70">
        <f>ROUND(F66/data!$H$19,data!$H$20)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/>
  <dimension ref="A1:N28"/>
  <sheetViews>
    <sheetView zoomScale="90" zoomScaleNormal="90" workbookViewId="0"/>
  </sheetViews>
  <sheetFormatPr defaultRowHeight="12.75" x14ac:dyDescent="0.2"/>
  <cols>
    <col min="1" max="1" width="19.85546875" customWidth="1"/>
    <col min="2" max="2" width="5.5703125" customWidth="1"/>
    <col min="3" max="3" width="31.85546875" customWidth="1"/>
    <col min="4" max="4" width="28" customWidth="1"/>
    <col min="5" max="5" width="2.140625" customWidth="1"/>
    <col min="6" max="6" width="15.28515625" customWidth="1"/>
    <col min="7" max="7" width="3.5703125" customWidth="1"/>
    <col min="8" max="8" width="7" customWidth="1"/>
    <col min="9" max="10" width="1.85546875" customWidth="1"/>
    <col min="11" max="11" width="15.5703125" customWidth="1"/>
    <col min="12" max="13" width="10.28515625" bestFit="1" customWidth="1"/>
  </cols>
  <sheetData>
    <row r="1" spans="1:14" x14ac:dyDescent="0.2">
      <c r="A1" s="97" t="s">
        <v>136</v>
      </c>
    </row>
    <row r="2" spans="1:14" x14ac:dyDescent="0.2">
      <c r="C2" s="24"/>
      <c r="D2" s="24"/>
      <c r="E2" s="24"/>
      <c r="F2" s="24"/>
    </row>
    <row r="3" spans="1:14" x14ac:dyDescent="0.2">
      <c r="A3" t="s">
        <v>8</v>
      </c>
      <c r="C3" s="81" t="s">
        <v>137</v>
      </c>
      <c r="D3" s="82"/>
      <c r="E3" s="82"/>
      <c r="F3" s="82"/>
    </row>
    <row r="4" spans="1:14" x14ac:dyDescent="0.2">
      <c r="A4" t="s">
        <v>5</v>
      </c>
      <c r="C4" s="81">
        <v>7705136973</v>
      </c>
      <c r="D4" s="82"/>
      <c r="E4" s="82"/>
      <c r="F4" s="82"/>
    </row>
    <row r="5" spans="1:14" x14ac:dyDescent="0.2">
      <c r="A5" t="s">
        <v>79</v>
      </c>
      <c r="C5" s="81" t="s">
        <v>138</v>
      </c>
      <c r="D5" s="82"/>
      <c r="E5" s="82"/>
      <c r="F5" s="82"/>
    </row>
    <row r="6" spans="1:14" x14ac:dyDescent="0.2">
      <c r="A6" t="s">
        <v>80</v>
      </c>
      <c r="C6" s="81">
        <v>46350001</v>
      </c>
      <c r="D6" s="82"/>
      <c r="E6" s="82"/>
      <c r="F6" s="82"/>
    </row>
    <row r="7" spans="1:14" x14ac:dyDescent="0.2">
      <c r="A7" t="s">
        <v>81</v>
      </c>
      <c r="C7" s="81">
        <v>2</v>
      </c>
      <c r="D7" s="82"/>
      <c r="E7" s="82"/>
      <c r="F7" s="81" t="s">
        <v>139</v>
      </c>
    </row>
    <row r="8" spans="1:14" x14ac:dyDescent="0.2">
      <c r="A8" t="s">
        <v>82</v>
      </c>
      <c r="C8" s="81">
        <v>16</v>
      </c>
      <c r="D8" s="82"/>
      <c r="E8" s="82"/>
      <c r="F8" s="81" t="s">
        <v>140</v>
      </c>
    </row>
    <row r="9" spans="1:14" x14ac:dyDescent="0.2">
      <c r="A9" t="s">
        <v>83</v>
      </c>
      <c r="C9" s="81" t="s">
        <v>141</v>
      </c>
      <c r="D9" s="82"/>
      <c r="E9" s="82"/>
      <c r="F9" s="81"/>
    </row>
    <row r="10" spans="1:14" x14ac:dyDescent="0.2">
      <c r="A10" t="s">
        <v>96</v>
      </c>
      <c r="C10" s="81">
        <v>165661721</v>
      </c>
      <c r="D10" s="81">
        <v>165661720</v>
      </c>
      <c r="E10" s="82"/>
      <c r="F10" s="82"/>
    </row>
    <row r="11" spans="1:14" x14ac:dyDescent="0.2">
      <c r="A11" t="s">
        <v>84</v>
      </c>
      <c r="C11" s="83">
        <v>44197</v>
      </c>
      <c r="D11" s="82"/>
      <c r="E11" s="82"/>
      <c r="F11" s="84">
        <v>44378</v>
      </c>
      <c r="L11" s="25" t="str">
        <f>TEXT(BegDate,"ДД.ММ.ГГГГ чч:мм:сс")</f>
        <v>01.01.2021 00:00:00</v>
      </c>
      <c r="M11" s="25" t="str">
        <f>TEXT(EndDate,"ДД.ММ.ГГГГ чч:мм:сс")</f>
        <v>01.07.2021 00:00:00</v>
      </c>
      <c r="N11" t="str">
        <f>TEXT(DATE(YEAR(C11)-1,MONTH(C11),DAY(C11)),"ДД.ММ.ГГГГ")</f>
        <v>01.01.2020</v>
      </c>
    </row>
    <row r="12" spans="1:14" x14ac:dyDescent="0.2">
      <c r="C12" s="81">
        <v>2020</v>
      </c>
      <c r="D12" s="82"/>
      <c r="E12" s="82"/>
      <c r="F12" s="84" t="s">
        <v>142</v>
      </c>
    </row>
    <row r="13" spans="1:14" x14ac:dyDescent="0.2">
      <c r="C13" s="81">
        <v>2019</v>
      </c>
      <c r="D13" s="82"/>
      <c r="E13" s="82"/>
      <c r="F13" s="84"/>
    </row>
    <row r="14" spans="1:14" x14ac:dyDescent="0.2">
      <c r="A14" t="s">
        <v>85</v>
      </c>
      <c r="C14" s="83" t="s">
        <v>143</v>
      </c>
      <c r="D14" s="81">
        <v>13433258</v>
      </c>
      <c r="E14" s="82"/>
      <c r="F14" s="84" t="s">
        <v>144</v>
      </c>
    </row>
    <row r="15" spans="1:14" x14ac:dyDescent="0.2">
      <c r="A15" t="s">
        <v>86</v>
      </c>
      <c r="C15" s="85" t="s">
        <v>145</v>
      </c>
      <c r="D15" s="82"/>
      <c r="E15" s="82"/>
      <c r="F15" s="81"/>
    </row>
    <row r="16" spans="1:14" x14ac:dyDescent="0.2">
      <c r="A16" t="s">
        <v>87</v>
      </c>
      <c r="C16" s="81" t="s">
        <v>146</v>
      </c>
      <c r="D16" s="81">
        <v>13432976</v>
      </c>
      <c r="E16" s="81">
        <v>95</v>
      </c>
      <c r="F16" s="81"/>
    </row>
    <row r="19" spans="2:14" x14ac:dyDescent="0.2">
      <c r="C19" s="26" t="s">
        <v>88</v>
      </c>
      <c r="D19" s="27"/>
      <c r="E19" s="27"/>
      <c r="F19" s="27"/>
      <c r="G19" s="28">
        <v>3</v>
      </c>
      <c r="H19" s="29">
        <f>IF(Prec=3,1000,IF(Prec=4,1000000,1))</f>
        <v>1000</v>
      </c>
    </row>
    <row r="20" spans="2:14" x14ac:dyDescent="0.2">
      <c r="C20" s="30" t="s">
        <v>89</v>
      </c>
      <c r="D20" s="31"/>
      <c r="E20" s="31"/>
      <c r="F20" s="31"/>
      <c r="G20" s="31"/>
      <c r="H20" s="32">
        <f>IF(Prec=1,2,0)</f>
        <v>0</v>
      </c>
    </row>
    <row r="21" spans="2:14" x14ac:dyDescent="0.2">
      <c r="C21" s="30" t="s">
        <v>90</v>
      </c>
      <c r="D21" s="31"/>
      <c r="E21" s="31"/>
      <c r="F21" s="31"/>
      <c r="G21" s="31"/>
      <c r="H21" s="32"/>
    </row>
    <row r="22" spans="2:14" x14ac:dyDescent="0.2">
      <c r="C22" s="33" t="s">
        <v>91</v>
      </c>
      <c r="D22" s="34"/>
      <c r="E22" s="34"/>
      <c r="F22" s="34"/>
      <c r="G22" s="34"/>
      <c r="H22" s="35"/>
    </row>
    <row r="24" spans="2:14" x14ac:dyDescent="0.2">
      <c r="B24" s="37" t="s">
        <v>97</v>
      </c>
      <c r="C24" s="94" t="s">
        <v>112</v>
      </c>
      <c r="N24" t="s">
        <v>103</v>
      </c>
    </row>
    <row r="25" spans="2:14" x14ac:dyDescent="0.2">
      <c r="B25" s="93"/>
      <c r="C25" s="95" t="s">
        <v>94</v>
      </c>
      <c r="N25" t="s">
        <v>104</v>
      </c>
    </row>
    <row r="26" spans="2:14" x14ac:dyDescent="0.2">
      <c r="B26" s="93"/>
      <c r="C26" s="95" t="str">
        <f>"where P.APPL_ID="&amp;C10</f>
        <v>where P.APPL_ID=165661721</v>
      </c>
      <c r="N26" t="s">
        <v>105</v>
      </c>
    </row>
    <row r="27" spans="2:14" x14ac:dyDescent="0.2">
      <c r="B27" s="93"/>
      <c r="C27" s="95"/>
    </row>
    <row r="28" spans="2:14" x14ac:dyDescent="0.2">
      <c r="B28" s="93"/>
      <c r="C28" s="96" t="s">
        <v>95</v>
      </c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15</vt:i4>
      </vt:variant>
    </vt:vector>
  </HeadingPairs>
  <TitlesOfParts>
    <vt:vector size="18" baseType="lpstr">
      <vt:lpstr>Баланс</vt:lpstr>
      <vt:lpstr>Расшифровка</vt:lpstr>
      <vt:lpstr>data</vt:lpstr>
      <vt:lpstr>Application</vt:lpstr>
      <vt:lpstr>BD</vt:lpstr>
      <vt:lpstr>BegDate</vt:lpstr>
      <vt:lpstr>DATA_DATA</vt:lpstr>
      <vt:lpstr>ED</vt:lpstr>
      <vt:lpstr>EndDate</vt:lpstr>
      <vt:lpstr>init_metalarea</vt:lpstr>
      <vt:lpstr>INV</vt:lpstr>
      <vt:lpstr>PL</vt:lpstr>
      <vt:lpstr>PORT</vt:lpstr>
      <vt:lpstr>Prec</vt:lpstr>
      <vt:lpstr>Precisions</vt:lpstr>
      <vt:lpstr>SQLall.query</vt:lpstr>
      <vt:lpstr>TabAll</vt:lpstr>
      <vt:lpstr>Баланс!Область_печати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2021-07-06T13:03:31Z</cp:lastPrinted>
  <dcterms:created xsi:type="dcterms:W3CDTF">2010-08-04T13:35:22Z</dcterms:created>
  <dcterms:modified xsi:type="dcterms:W3CDTF">2021-07-06T13:03:40Z</dcterms:modified>
</cp:coreProperties>
</file>